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brown1\Desktop\2018 Forms - Web\"/>
    </mc:Choice>
  </mc:AlternateContent>
  <bookViews>
    <workbookView xWindow="-15" yWindow="2235" windowWidth="11970" windowHeight="2130" activeTab="1"/>
  </bookViews>
  <sheets>
    <sheet name="FVD-Historic" sheetId="2" r:id="rId1"/>
    <sheet name="FVD-Compare" sheetId="1" r:id="rId2"/>
    <sheet name="FVD-Chart" sheetId="4" r:id="rId3"/>
    <sheet name="ESRI_MAPINFO_SHEET" sheetId="5" state="veryHidden" r:id="rId4"/>
  </sheets>
  <definedNames>
    <definedName name="_xlnm.Print_Titles" localSheetId="1">'FVD-Compare'!$A:$A,'FVD-Compare'!$1:$1</definedName>
  </definedNames>
  <calcPr calcId="162913"/>
</workbook>
</file>

<file path=xl/calcChain.xml><?xml version="1.0" encoding="utf-8"?>
<calcChain xmlns="http://schemas.openxmlformats.org/spreadsheetml/2006/main">
  <c r="C51" i="2" l="1"/>
  <c r="CV97" i="1" l="1"/>
  <c r="CU97" i="1" s="1"/>
  <c r="CV92" i="1"/>
  <c r="CU95" i="1"/>
  <c r="CU91" i="1"/>
  <c r="CU90" i="1"/>
  <c r="CU89" i="1"/>
  <c r="CU88" i="1"/>
  <c r="CU87" i="1"/>
  <c r="CU86" i="1"/>
  <c r="CU85" i="1"/>
  <c r="CU84" i="1"/>
  <c r="CU83" i="1"/>
  <c r="CU82" i="1"/>
  <c r="CU81" i="1"/>
  <c r="CU80" i="1"/>
  <c r="CU79" i="1"/>
  <c r="CU78" i="1"/>
  <c r="CU77" i="1"/>
  <c r="CU76" i="1"/>
  <c r="CU75" i="1"/>
  <c r="CU74" i="1"/>
  <c r="CU73" i="1"/>
  <c r="CU72" i="1"/>
  <c r="CU71" i="1"/>
  <c r="CU70" i="1"/>
  <c r="CU69" i="1"/>
  <c r="CU68" i="1"/>
  <c r="CU67" i="1"/>
  <c r="CU66" i="1"/>
  <c r="CU65" i="1"/>
  <c r="CU64" i="1"/>
  <c r="CU63" i="1"/>
  <c r="CU62" i="1"/>
  <c r="CU61" i="1"/>
  <c r="CU60" i="1"/>
  <c r="CU59" i="1"/>
  <c r="CU58" i="1"/>
  <c r="CU57" i="1"/>
  <c r="CU56" i="1"/>
  <c r="CU55" i="1"/>
  <c r="CU53" i="1"/>
  <c r="CU52" i="1"/>
  <c r="CU51" i="1"/>
  <c r="CU50" i="1"/>
  <c r="CU49" i="1"/>
  <c r="CU48" i="1"/>
  <c r="CU47" i="1"/>
  <c r="CU46" i="1"/>
  <c r="CU45" i="1"/>
  <c r="CU44" i="1"/>
  <c r="CU43" i="1"/>
  <c r="CU42" i="1"/>
  <c r="CU41" i="1"/>
  <c r="CU40" i="1"/>
  <c r="CU39" i="1"/>
  <c r="CU38" i="1"/>
  <c r="CU37" i="1"/>
  <c r="CU36" i="1"/>
  <c r="CU35" i="1"/>
  <c r="CU34" i="1"/>
  <c r="CU33" i="1"/>
  <c r="CU32" i="1"/>
  <c r="CU31" i="1"/>
  <c r="CU30" i="1"/>
  <c r="CU29" i="1"/>
  <c r="CU28" i="1"/>
  <c r="CU27" i="1"/>
  <c r="CU26" i="1"/>
  <c r="CU25" i="1"/>
  <c r="CU24" i="1"/>
  <c r="CU23" i="1"/>
  <c r="CU22" i="1"/>
  <c r="CU21" i="1"/>
  <c r="CU20" i="1"/>
  <c r="CU19" i="1"/>
  <c r="CU18" i="1"/>
  <c r="CU17" i="1"/>
  <c r="CU16" i="1"/>
  <c r="CU15" i="1"/>
  <c r="CU14" i="1"/>
  <c r="CU13" i="1"/>
  <c r="CU12" i="1"/>
  <c r="CU11" i="1"/>
  <c r="CU10" i="1"/>
  <c r="CU9" i="1"/>
  <c r="CU8" i="1"/>
  <c r="CU6" i="1"/>
  <c r="CU5" i="1"/>
  <c r="CU4" i="1"/>
  <c r="CU3" i="1"/>
  <c r="CV86" i="1"/>
  <c r="CV83" i="1"/>
  <c r="CV80" i="1"/>
  <c r="CV60" i="1"/>
  <c r="CU92" i="1" l="1"/>
  <c r="CV41" i="1"/>
  <c r="CV37" i="1" l="1"/>
  <c r="CV33" i="1"/>
  <c r="CV23" i="1"/>
  <c r="CV15" i="1"/>
  <c r="CV7" i="1"/>
  <c r="CU7" i="1" l="1"/>
  <c r="CV54" i="1"/>
  <c r="CS95" i="1"/>
  <c r="CS91" i="1"/>
  <c r="CS90" i="1"/>
  <c r="CS89" i="1"/>
  <c r="CS88" i="1"/>
  <c r="CS87" i="1"/>
  <c r="CS85" i="1"/>
  <c r="CS84" i="1"/>
  <c r="CS82" i="1"/>
  <c r="CS81" i="1"/>
  <c r="CS79" i="1"/>
  <c r="CS78" i="1"/>
  <c r="CS77" i="1"/>
  <c r="CS76" i="1"/>
  <c r="CS75" i="1"/>
  <c r="CS74" i="1"/>
  <c r="CS73" i="1"/>
  <c r="CS72" i="1"/>
  <c r="CS71" i="1"/>
  <c r="CS70" i="1"/>
  <c r="CS69" i="1"/>
  <c r="CS68" i="1"/>
  <c r="CS67" i="1"/>
  <c r="CS66" i="1"/>
  <c r="CS65" i="1"/>
  <c r="CS64" i="1"/>
  <c r="CS63" i="1"/>
  <c r="CS62" i="1"/>
  <c r="CS61" i="1"/>
  <c r="CS59" i="1"/>
  <c r="CS58" i="1"/>
  <c r="CS57" i="1"/>
  <c r="CS56" i="1"/>
  <c r="CS55" i="1"/>
  <c r="CS53" i="1"/>
  <c r="CS52" i="1"/>
  <c r="CS51" i="1"/>
  <c r="CS50" i="1"/>
  <c r="CS49" i="1"/>
  <c r="CS48" i="1"/>
  <c r="CS47" i="1"/>
  <c r="CS46" i="1"/>
  <c r="CS45" i="1"/>
  <c r="CS44" i="1"/>
  <c r="CS43" i="1"/>
  <c r="CS42" i="1"/>
  <c r="CS41" i="1"/>
  <c r="CS40" i="1"/>
  <c r="CS39" i="1"/>
  <c r="CS38" i="1"/>
  <c r="CS36" i="1"/>
  <c r="CS35" i="1"/>
  <c r="CS34" i="1"/>
  <c r="CS33" i="1"/>
  <c r="CS32" i="1"/>
  <c r="CS31" i="1"/>
  <c r="CS30" i="1"/>
  <c r="CS29" i="1"/>
  <c r="CS28" i="1"/>
  <c r="CS27" i="1"/>
  <c r="CS26" i="1"/>
  <c r="CS25" i="1"/>
  <c r="CS24" i="1"/>
  <c r="CS22" i="1"/>
  <c r="CS21" i="1"/>
  <c r="CS20" i="1"/>
  <c r="CS19" i="1"/>
  <c r="CS18" i="1"/>
  <c r="CS17" i="1"/>
  <c r="CS16" i="1"/>
  <c r="CS14" i="1"/>
  <c r="CS13" i="1"/>
  <c r="CS12" i="1"/>
  <c r="CS11" i="1"/>
  <c r="CS10" i="1"/>
  <c r="CS9" i="1"/>
  <c r="CS8" i="1"/>
  <c r="CS6" i="1"/>
  <c r="CS5" i="1"/>
  <c r="CS4" i="1"/>
  <c r="CS3" i="1"/>
  <c r="CT86" i="1"/>
  <c r="CS86" i="1" s="1"/>
  <c r="CT83" i="1"/>
  <c r="CS83" i="1" s="1"/>
  <c r="CT80" i="1"/>
  <c r="CS80" i="1" s="1"/>
  <c r="CT60" i="1"/>
  <c r="CS60" i="1" s="1"/>
  <c r="CT41" i="1"/>
  <c r="CT37" i="1"/>
  <c r="CS37" i="1" s="1"/>
  <c r="CT33" i="1"/>
  <c r="CT23" i="1"/>
  <c r="CS23" i="1" s="1"/>
  <c r="CT15" i="1"/>
  <c r="CS15" i="1" s="1"/>
  <c r="CT7" i="1"/>
  <c r="CS7" i="1" s="1"/>
  <c r="CV93" i="1" l="1"/>
  <c r="CU54" i="1"/>
  <c r="CT97" i="1"/>
  <c r="CT92" i="1"/>
  <c r="CT54" i="1"/>
  <c r="CT93" i="1" s="1"/>
  <c r="CR54" i="1"/>
  <c r="CS54" i="1" s="1"/>
  <c r="CU93" i="1" l="1"/>
  <c r="CV94" i="1"/>
  <c r="CT94" i="1"/>
  <c r="CT96" i="1" s="1"/>
  <c r="C50" i="2"/>
  <c r="CU94" i="1" l="1"/>
  <c r="CV96" i="1"/>
  <c r="CU96" i="1" s="1"/>
  <c r="C49" i="2"/>
  <c r="CR97" i="1" l="1"/>
  <c r="CS97" i="1" s="1"/>
  <c r="CQ95" i="1"/>
  <c r="CQ91" i="1"/>
  <c r="CQ90" i="1"/>
  <c r="CQ89" i="1"/>
  <c r="CQ88" i="1"/>
  <c r="CQ87" i="1"/>
  <c r="CQ86" i="1"/>
  <c r="CQ85" i="1"/>
  <c r="CQ83" i="1"/>
  <c r="CQ82" i="1"/>
  <c r="CQ79" i="1"/>
  <c r="CQ78" i="1"/>
  <c r="CQ77" i="1"/>
  <c r="CQ76" i="1"/>
  <c r="CQ75" i="1"/>
  <c r="CQ74" i="1"/>
  <c r="CQ73" i="1"/>
  <c r="CQ72" i="1"/>
  <c r="CQ71" i="1"/>
  <c r="CQ70" i="1"/>
  <c r="CQ69" i="1"/>
  <c r="CQ68" i="1"/>
  <c r="CQ67" i="1"/>
  <c r="CQ66" i="1"/>
  <c r="CQ65" i="1"/>
  <c r="CQ64" i="1"/>
  <c r="CQ63" i="1"/>
  <c r="CQ62" i="1"/>
  <c r="CQ61" i="1"/>
  <c r="CQ60" i="1"/>
  <c r="CQ59" i="1"/>
  <c r="CQ57" i="1"/>
  <c r="CQ56" i="1"/>
  <c r="CQ55" i="1"/>
  <c r="CQ53" i="1"/>
  <c r="CQ52" i="1"/>
  <c r="CQ51" i="1"/>
  <c r="CQ50" i="1"/>
  <c r="CQ49" i="1"/>
  <c r="CQ48" i="1"/>
  <c r="CQ47" i="1"/>
  <c r="CQ46" i="1"/>
  <c r="CQ45" i="1"/>
  <c r="CQ44" i="1"/>
  <c r="CQ43" i="1"/>
  <c r="CQ42" i="1"/>
  <c r="CQ40" i="1"/>
  <c r="CQ39" i="1"/>
  <c r="CQ38" i="1"/>
  <c r="CQ37" i="1"/>
  <c r="CQ36" i="1"/>
  <c r="CQ34" i="1"/>
  <c r="CQ33" i="1"/>
  <c r="CQ32" i="1"/>
  <c r="CQ30" i="1"/>
  <c r="CQ29" i="1"/>
  <c r="CQ28" i="1"/>
  <c r="CQ27" i="1"/>
  <c r="CQ26" i="1"/>
  <c r="CQ25" i="1"/>
  <c r="CQ24" i="1"/>
  <c r="CQ23" i="1"/>
  <c r="CQ22" i="1"/>
  <c r="CQ20" i="1"/>
  <c r="CQ19" i="1"/>
  <c r="CQ18" i="1"/>
  <c r="CQ17" i="1"/>
  <c r="CQ16" i="1"/>
  <c r="CQ15" i="1"/>
  <c r="CQ14" i="1"/>
  <c r="CQ12" i="1"/>
  <c r="CQ11" i="1"/>
  <c r="CQ10" i="1"/>
  <c r="CQ9" i="1"/>
  <c r="CQ8" i="1"/>
  <c r="CQ7" i="1"/>
  <c r="CQ6" i="1"/>
  <c r="CQ4" i="1"/>
  <c r="CQ3" i="1"/>
  <c r="CR92" i="1" l="1"/>
  <c r="CS92" i="1" s="1"/>
  <c r="CR93" i="1"/>
  <c r="CS93" i="1" s="1"/>
  <c r="CO95" i="1"/>
  <c r="CO91" i="1"/>
  <c r="CO90" i="1"/>
  <c r="CO89" i="1"/>
  <c r="CO88" i="1"/>
  <c r="CO87" i="1"/>
  <c r="CO86" i="1"/>
  <c r="CO85" i="1"/>
  <c r="CO83" i="1"/>
  <c r="CO82" i="1"/>
  <c r="CO79" i="1"/>
  <c r="CO78" i="1"/>
  <c r="CO77" i="1"/>
  <c r="CO76" i="1"/>
  <c r="CO75" i="1"/>
  <c r="CO74" i="1"/>
  <c r="CO73" i="1"/>
  <c r="CO72" i="1"/>
  <c r="CO71" i="1"/>
  <c r="CO70" i="1"/>
  <c r="CO69" i="1"/>
  <c r="CO68" i="1"/>
  <c r="CO67" i="1"/>
  <c r="CO66" i="1"/>
  <c r="CO65" i="1"/>
  <c r="CO64" i="1"/>
  <c r="CO63" i="1"/>
  <c r="CO62" i="1"/>
  <c r="CO61" i="1"/>
  <c r="CO60" i="1"/>
  <c r="CO59" i="1"/>
  <c r="CO57" i="1"/>
  <c r="CO56" i="1"/>
  <c r="CO55" i="1"/>
  <c r="CO53" i="1"/>
  <c r="CO52" i="1"/>
  <c r="CO51" i="1"/>
  <c r="CO50" i="1"/>
  <c r="CO49" i="1"/>
  <c r="CO48" i="1"/>
  <c r="CO47" i="1"/>
  <c r="CO46" i="1"/>
  <c r="CO45" i="1"/>
  <c r="CO44" i="1"/>
  <c r="CO43" i="1"/>
  <c r="CO42" i="1"/>
  <c r="CO40" i="1"/>
  <c r="CO39" i="1"/>
  <c r="CO38" i="1"/>
  <c r="CO37" i="1"/>
  <c r="CO36" i="1"/>
  <c r="CO34" i="1"/>
  <c r="CO33" i="1"/>
  <c r="CO32" i="1"/>
  <c r="CO30" i="1"/>
  <c r="CO29" i="1"/>
  <c r="CO28" i="1"/>
  <c r="CO27" i="1"/>
  <c r="CO26" i="1"/>
  <c r="CO25" i="1"/>
  <c r="CO24" i="1"/>
  <c r="CO23" i="1"/>
  <c r="CO22" i="1"/>
  <c r="CO20" i="1"/>
  <c r="CO19" i="1"/>
  <c r="CO18" i="1"/>
  <c r="CO17" i="1"/>
  <c r="CO16" i="1"/>
  <c r="CO15" i="1"/>
  <c r="CO14" i="1"/>
  <c r="CO12" i="1"/>
  <c r="CO11" i="1"/>
  <c r="CO10" i="1"/>
  <c r="CO9" i="1"/>
  <c r="CO8" i="1"/>
  <c r="CO7" i="1"/>
  <c r="CO6" i="1"/>
  <c r="CO4" i="1"/>
  <c r="CO3" i="1"/>
  <c r="CP97" i="1"/>
  <c r="CQ97" i="1" s="1"/>
  <c r="CP92" i="1"/>
  <c r="CO92" i="1" s="1"/>
  <c r="CP84" i="1"/>
  <c r="CQ84" i="1" s="1"/>
  <c r="CP81" i="1"/>
  <c r="CQ81" i="1" s="1"/>
  <c r="CP80" i="1"/>
  <c r="CQ80" i="1" s="1"/>
  <c r="CP58" i="1"/>
  <c r="CQ58" i="1" s="1"/>
  <c r="CP41" i="1"/>
  <c r="CQ41" i="1" s="1"/>
  <c r="CP35" i="1"/>
  <c r="CQ35" i="1" s="1"/>
  <c r="CP31" i="1"/>
  <c r="CQ31" i="1" s="1"/>
  <c r="CP21" i="1"/>
  <c r="CQ21" i="1" s="1"/>
  <c r="CP13" i="1"/>
  <c r="CQ13" i="1" s="1"/>
  <c r="CP5" i="1"/>
  <c r="CQ5" i="1" s="1"/>
  <c r="CO80" i="1" l="1"/>
  <c r="CO84" i="1"/>
  <c r="CO58" i="1"/>
  <c r="CO31" i="1"/>
  <c r="CO35" i="1"/>
  <c r="CP54" i="1"/>
  <c r="CO5" i="1"/>
  <c r="CO13" i="1"/>
  <c r="CO21" i="1"/>
  <c r="CO41" i="1"/>
  <c r="CO81" i="1"/>
  <c r="CO97" i="1"/>
  <c r="CQ92" i="1"/>
  <c r="CR94" i="1"/>
  <c r="CS94" i="1" s="1"/>
  <c r="B47" i="2"/>
  <c r="CM85" i="1"/>
  <c r="CM86" i="1"/>
  <c r="CM78" i="1"/>
  <c r="CM77" i="1"/>
  <c r="CM75" i="1"/>
  <c r="CM74" i="1"/>
  <c r="CM73" i="1"/>
  <c r="CM72" i="1"/>
  <c r="CM71" i="1"/>
  <c r="CM70" i="1"/>
  <c r="CM69" i="1"/>
  <c r="CM68" i="1"/>
  <c r="CM66" i="1"/>
  <c r="CM64" i="1"/>
  <c r="CM63" i="1"/>
  <c r="CM61" i="1"/>
  <c r="CM59" i="1"/>
  <c r="CM65" i="1"/>
  <c r="CL41" i="1"/>
  <c r="CL5" i="1"/>
  <c r="CM5" i="1" s="1"/>
  <c r="CL21" i="1"/>
  <c r="CL23" i="1" s="1"/>
  <c r="CM36" i="1"/>
  <c r="CM32" i="1"/>
  <c r="CM29" i="1"/>
  <c r="CM27" i="1"/>
  <c r="CM25" i="1"/>
  <c r="CM22" i="1"/>
  <c r="CM19" i="1"/>
  <c r="CM17" i="1"/>
  <c r="CM83" i="1"/>
  <c r="CM14" i="1"/>
  <c r="CM13" i="1"/>
  <c r="CM11" i="1"/>
  <c r="CM9" i="1"/>
  <c r="CM3" i="1"/>
  <c r="CM6" i="1"/>
  <c r="CM95" i="1"/>
  <c r="CM82" i="1"/>
  <c r="CM81" i="1"/>
  <c r="CM58" i="1"/>
  <c r="CM51" i="1"/>
  <c r="CM49" i="1"/>
  <c r="CM47" i="1"/>
  <c r="CM45" i="1"/>
  <c r="CM31" i="1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45" i="2"/>
  <c r="C44" i="2"/>
  <c r="C43" i="2"/>
  <c r="C42" i="2"/>
  <c r="B46" i="2"/>
  <c r="C46" i="2" s="1"/>
  <c r="CL7" i="1" l="1"/>
  <c r="CM7" i="1" s="1"/>
  <c r="C47" i="2"/>
  <c r="C48" i="2"/>
  <c r="CQ54" i="1"/>
  <c r="CP93" i="1"/>
  <c r="CO54" i="1"/>
  <c r="CR96" i="1"/>
  <c r="CS96" i="1" s="1"/>
  <c r="CM60" i="1"/>
  <c r="CM84" i="1"/>
  <c r="CM15" i="1"/>
  <c r="CM80" i="1"/>
  <c r="CM39" i="1"/>
  <c r="CM41" i="1"/>
  <c r="CM37" i="1"/>
  <c r="CM35" i="1"/>
  <c r="CM33" i="1"/>
  <c r="CM97" i="1"/>
  <c r="CM23" i="1"/>
  <c r="CM21" i="1"/>
  <c r="CK97" i="1"/>
  <c r="CK96" i="1"/>
  <c r="CK95" i="1"/>
  <c r="CK94" i="1"/>
  <c r="CK93" i="1"/>
  <c r="CK92" i="1"/>
  <c r="CK86" i="1"/>
  <c r="CK85" i="1"/>
  <c r="CK84" i="1"/>
  <c r="CK83" i="1"/>
  <c r="CK82" i="1"/>
  <c r="CK81" i="1"/>
  <c r="CK80" i="1"/>
  <c r="CK78" i="1"/>
  <c r="CK77" i="1"/>
  <c r="CK75" i="1"/>
  <c r="CK74" i="1"/>
  <c r="CK73" i="1"/>
  <c r="CK72" i="1"/>
  <c r="CK71" i="1"/>
  <c r="CK70" i="1"/>
  <c r="CK69" i="1"/>
  <c r="CK68" i="1"/>
  <c r="CK66" i="1"/>
  <c r="CK65" i="1"/>
  <c r="CK64" i="1"/>
  <c r="CK63" i="1"/>
  <c r="CK61" i="1"/>
  <c r="CK60" i="1"/>
  <c r="CK59" i="1"/>
  <c r="CK58" i="1"/>
  <c r="CK54" i="1"/>
  <c r="CK51" i="1"/>
  <c r="CK49" i="1"/>
  <c r="CK47" i="1"/>
  <c r="CK45" i="1"/>
  <c r="CK41" i="1"/>
  <c r="CK39" i="1"/>
  <c r="CK37" i="1"/>
  <c r="CK36" i="1"/>
  <c r="CK35" i="1"/>
  <c r="CK33" i="1"/>
  <c r="CK32" i="1"/>
  <c r="CK31" i="1"/>
  <c r="CK29" i="1"/>
  <c r="CK27" i="1"/>
  <c r="CK25" i="1"/>
  <c r="CK23" i="1"/>
  <c r="CK22" i="1"/>
  <c r="CK21" i="1"/>
  <c r="CK19" i="1"/>
  <c r="CK17" i="1"/>
  <c r="CK15" i="1"/>
  <c r="CK14" i="1"/>
  <c r="CK13" i="1"/>
  <c r="CK11" i="1"/>
  <c r="CK9" i="1"/>
  <c r="CK7" i="1"/>
  <c r="CK6" i="1"/>
  <c r="CK5" i="1"/>
  <c r="CK3" i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CO93" i="1" l="1"/>
  <c r="CQ93" i="1"/>
  <c r="CP94" i="1"/>
  <c r="CM92" i="1"/>
  <c r="CI95" i="1"/>
  <c r="CI85" i="1"/>
  <c r="CI84" i="1"/>
  <c r="CI82" i="1"/>
  <c r="CI81" i="1"/>
  <c r="CI80" i="1"/>
  <c r="CI78" i="1"/>
  <c r="CI77" i="1"/>
  <c r="CI75" i="1"/>
  <c r="CI74" i="1"/>
  <c r="CI73" i="1"/>
  <c r="CI72" i="1"/>
  <c r="CI71" i="1"/>
  <c r="CI70" i="1"/>
  <c r="CI69" i="1"/>
  <c r="CI68" i="1"/>
  <c r="CI66" i="1"/>
  <c r="CI65" i="1"/>
  <c r="CI64" i="1"/>
  <c r="CI63" i="1"/>
  <c r="CI61" i="1"/>
  <c r="CI59" i="1"/>
  <c r="CI58" i="1"/>
  <c r="CI51" i="1"/>
  <c r="CI49" i="1"/>
  <c r="CI47" i="1"/>
  <c r="CI45" i="1"/>
  <c r="CI39" i="1"/>
  <c r="CI36" i="1"/>
  <c r="CI35" i="1"/>
  <c r="CI32" i="1"/>
  <c r="CI31" i="1"/>
  <c r="CI29" i="1"/>
  <c r="CI27" i="1"/>
  <c r="CI25" i="1"/>
  <c r="CI22" i="1"/>
  <c r="CI21" i="1"/>
  <c r="CI19" i="1"/>
  <c r="CI17" i="1"/>
  <c r="CI14" i="1"/>
  <c r="CI13" i="1"/>
  <c r="CI11" i="1"/>
  <c r="CI9" i="1"/>
  <c r="CI6" i="1"/>
  <c r="CI5" i="1"/>
  <c r="CI3" i="1"/>
  <c r="CG95" i="1"/>
  <c r="CG85" i="1"/>
  <c r="CG84" i="1"/>
  <c r="CG82" i="1"/>
  <c r="CG81" i="1"/>
  <c r="CG80" i="1"/>
  <c r="CG78" i="1"/>
  <c r="CG77" i="1"/>
  <c r="CG75" i="1"/>
  <c r="CG74" i="1"/>
  <c r="CG73" i="1"/>
  <c r="CG72" i="1"/>
  <c r="CG71" i="1"/>
  <c r="CG70" i="1"/>
  <c r="CG69" i="1"/>
  <c r="CG68" i="1"/>
  <c r="CG66" i="1"/>
  <c r="CG65" i="1"/>
  <c r="CG64" i="1"/>
  <c r="CG63" i="1"/>
  <c r="CG61" i="1"/>
  <c r="CG59" i="1"/>
  <c r="CG58" i="1"/>
  <c r="CH97" i="1"/>
  <c r="CI97" i="1" s="1"/>
  <c r="CH86" i="1"/>
  <c r="CI86" i="1" s="1"/>
  <c r="CH83" i="1"/>
  <c r="CI83" i="1" s="1"/>
  <c r="CH60" i="1"/>
  <c r="CI60" i="1" s="1"/>
  <c r="CH41" i="1"/>
  <c r="CH37" i="1"/>
  <c r="CH33" i="1"/>
  <c r="CI33" i="1" s="1"/>
  <c r="CH23" i="1"/>
  <c r="CI23" i="1" s="1"/>
  <c r="CH15" i="1"/>
  <c r="CI15" i="1" s="1"/>
  <c r="CG51" i="1"/>
  <c r="CG49" i="1"/>
  <c r="CG47" i="1"/>
  <c r="CG45" i="1"/>
  <c r="CG39" i="1"/>
  <c r="CG36" i="1"/>
  <c r="CG35" i="1"/>
  <c r="CG32" i="1"/>
  <c r="CG31" i="1"/>
  <c r="CG29" i="1"/>
  <c r="CG27" i="1"/>
  <c r="CG25" i="1"/>
  <c r="CG22" i="1"/>
  <c r="CG21" i="1"/>
  <c r="CG19" i="1"/>
  <c r="CG17" i="1"/>
  <c r="CG14" i="1"/>
  <c r="CG13" i="1"/>
  <c r="CG11" i="1"/>
  <c r="CG9" i="1"/>
  <c r="CG6" i="1"/>
  <c r="CG5" i="1"/>
  <c r="CH7" i="1"/>
  <c r="CG3" i="1"/>
  <c r="CC49" i="1"/>
  <c r="CE95" i="1"/>
  <c r="CF97" i="1"/>
  <c r="CD97" i="1"/>
  <c r="CC95" i="1"/>
  <c r="CF86" i="1"/>
  <c r="CF83" i="1"/>
  <c r="CE75" i="1"/>
  <c r="CC75" i="1"/>
  <c r="CF60" i="1"/>
  <c r="CG60" i="1" s="1"/>
  <c r="CE85" i="1"/>
  <c r="CE84" i="1"/>
  <c r="CE82" i="1"/>
  <c r="CE81" i="1"/>
  <c r="CE78" i="1"/>
  <c r="CE77" i="1"/>
  <c r="CE74" i="1"/>
  <c r="CE73" i="1"/>
  <c r="CE72" i="1"/>
  <c r="CE71" i="1"/>
  <c r="CE70" i="1"/>
  <c r="CE69" i="1"/>
  <c r="CE68" i="1"/>
  <c r="CE66" i="1"/>
  <c r="CE65" i="1"/>
  <c r="CE64" i="1"/>
  <c r="CE63" i="1"/>
  <c r="CE61" i="1"/>
  <c r="CE59" i="1"/>
  <c r="CE58" i="1"/>
  <c r="CD86" i="1"/>
  <c r="CD83" i="1"/>
  <c r="CD80" i="1"/>
  <c r="CE80" i="1" s="1"/>
  <c r="CD60" i="1"/>
  <c r="CC85" i="1"/>
  <c r="CC84" i="1"/>
  <c r="CC82" i="1"/>
  <c r="CC81" i="1"/>
  <c r="CC78" i="1"/>
  <c r="CC77" i="1"/>
  <c r="CC74" i="1"/>
  <c r="CC73" i="1"/>
  <c r="CC72" i="1"/>
  <c r="CC71" i="1"/>
  <c r="CC70" i="1"/>
  <c r="CC69" i="1"/>
  <c r="CC68" i="1"/>
  <c r="CC66" i="1"/>
  <c r="CC65" i="1"/>
  <c r="CC64" i="1"/>
  <c r="CC63" i="1"/>
  <c r="CC61" i="1"/>
  <c r="CC59" i="1"/>
  <c r="CC58" i="1"/>
  <c r="CE49" i="1"/>
  <c r="CE47" i="1"/>
  <c r="CC47" i="1"/>
  <c r="CF41" i="1"/>
  <c r="CE41" i="1" s="1"/>
  <c r="CF37" i="1"/>
  <c r="CD37" i="1"/>
  <c r="CF33" i="1"/>
  <c r="CD33" i="1"/>
  <c r="CF23" i="1"/>
  <c r="CG23" i="1" s="1"/>
  <c r="CD23" i="1"/>
  <c r="CF15" i="1"/>
  <c r="CD15" i="1"/>
  <c r="CC6" i="1"/>
  <c r="CF7" i="1"/>
  <c r="CD7" i="1"/>
  <c r="CE51" i="1"/>
  <c r="CE45" i="1"/>
  <c r="CE39" i="1"/>
  <c r="CE36" i="1"/>
  <c r="CE35" i="1"/>
  <c r="CE32" i="1"/>
  <c r="CE31" i="1"/>
  <c r="CE29" i="1"/>
  <c r="CE27" i="1"/>
  <c r="CE25" i="1"/>
  <c r="CE22" i="1"/>
  <c r="CE21" i="1"/>
  <c r="CE19" i="1"/>
  <c r="CE17" i="1"/>
  <c r="CE14" i="1"/>
  <c r="CE13" i="1"/>
  <c r="CE11" i="1"/>
  <c r="CE9" i="1"/>
  <c r="CE6" i="1"/>
  <c r="CE5" i="1"/>
  <c r="CC5" i="1"/>
  <c r="CC9" i="1"/>
  <c r="CC11" i="1"/>
  <c r="CC13" i="1"/>
  <c r="CC14" i="1"/>
  <c r="CC17" i="1"/>
  <c r="CC19" i="1"/>
  <c r="CC21" i="1"/>
  <c r="CC22" i="1"/>
  <c r="CC25" i="1"/>
  <c r="CC27" i="1"/>
  <c r="CC29" i="1"/>
  <c r="CC31" i="1"/>
  <c r="CC32" i="1"/>
  <c r="CC35" i="1"/>
  <c r="CC36" i="1"/>
  <c r="CC39" i="1"/>
  <c r="CC45" i="1"/>
  <c r="CC51" i="1"/>
  <c r="CE3" i="1"/>
  <c r="CC3" i="1"/>
  <c r="CB97" i="1"/>
  <c r="CB60" i="1"/>
  <c r="CB80" i="1"/>
  <c r="CC80" i="1" s="1"/>
  <c r="CB83" i="1"/>
  <c r="CB86" i="1"/>
  <c r="CB7" i="1"/>
  <c r="CB15" i="1"/>
  <c r="CB23" i="1"/>
  <c r="CA23" i="1" s="1"/>
  <c r="CB33" i="1"/>
  <c r="CB37" i="1"/>
  <c r="BZ97" i="1"/>
  <c r="BZ60" i="1"/>
  <c r="BZ80" i="1"/>
  <c r="BZ83" i="1"/>
  <c r="BZ86" i="1"/>
  <c r="BZ7" i="1"/>
  <c r="BZ15" i="1"/>
  <c r="BZ23" i="1"/>
  <c r="BZ33" i="1"/>
  <c r="BZ37" i="1"/>
  <c r="CA37" i="1" s="1"/>
  <c r="CA95" i="1"/>
  <c r="CA85" i="1"/>
  <c r="CA84" i="1"/>
  <c r="CA83" i="1"/>
  <c r="CA82" i="1"/>
  <c r="CA81" i="1"/>
  <c r="CA78" i="1"/>
  <c r="CA77" i="1"/>
  <c r="CA75" i="1"/>
  <c r="CA74" i="1"/>
  <c r="CA73" i="1"/>
  <c r="CA72" i="1"/>
  <c r="CA71" i="1"/>
  <c r="CA70" i="1"/>
  <c r="CA69" i="1"/>
  <c r="CA68" i="1"/>
  <c r="CA66" i="1"/>
  <c r="CA65" i="1"/>
  <c r="CA64" i="1"/>
  <c r="CA63" i="1"/>
  <c r="CA61" i="1"/>
  <c r="CA59" i="1"/>
  <c r="CA58" i="1"/>
  <c r="CA51" i="1"/>
  <c r="CA45" i="1"/>
  <c r="CA39" i="1"/>
  <c r="CA36" i="1"/>
  <c r="CA35" i="1"/>
  <c r="CA32" i="1"/>
  <c r="CA31" i="1"/>
  <c r="CA29" i="1"/>
  <c r="CA27" i="1"/>
  <c r="CA25" i="1"/>
  <c r="CA22" i="1"/>
  <c r="CA21" i="1"/>
  <c r="CA19" i="1"/>
  <c r="CA17" i="1"/>
  <c r="CA14" i="1"/>
  <c r="CA13" i="1"/>
  <c r="CA11" i="1"/>
  <c r="CA9" i="1"/>
  <c r="CA6" i="1"/>
  <c r="CA5" i="1"/>
  <c r="CA3" i="1"/>
  <c r="BX97" i="1"/>
  <c r="BX60" i="1"/>
  <c r="BX80" i="1"/>
  <c r="BX83" i="1"/>
  <c r="BX86" i="1"/>
  <c r="BX7" i="1"/>
  <c r="BX15" i="1"/>
  <c r="BX23" i="1"/>
  <c r="BX33" i="1"/>
  <c r="BX37" i="1"/>
  <c r="BY95" i="1"/>
  <c r="BY87" i="1"/>
  <c r="BY85" i="1"/>
  <c r="BY84" i="1"/>
  <c r="BY82" i="1"/>
  <c r="BY81" i="1"/>
  <c r="BY78" i="1"/>
  <c r="BY77" i="1"/>
  <c r="BY76" i="1"/>
  <c r="BY75" i="1"/>
  <c r="BY74" i="1"/>
  <c r="BY73" i="1"/>
  <c r="BY72" i="1"/>
  <c r="BY71" i="1"/>
  <c r="BY70" i="1"/>
  <c r="BY69" i="1"/>
  <c r="BY68" i="1"/>
  <c r="BY67" i="1"/>
  <c r="BY66" i="1"/>
  <c r="BY65" i="1"/>
  <c r="BY64" i="1"/>
  <c r="BY63" i="1"/>
  <c r="BY62" i="1"/>
  <c r="BY61" i="1"/>
  <c r="BY59" i="1"/>
  <c r="BY58" i="1"/>
  <c r="BY51" i="1"/>
  <c r="BY45" i="1"/>
  <c r="BY39" i="1"/>
  <c r="BY36" i="1"/>
  <c r="BY35" i="1"/>
  <c r="BY32" i="1"/>
  <c r="BY31" i="1"/>
  <c r="BY29" i="1"/>
  <c r="BY27" i="1"/>
  <c r="BY25" i="1"/>
  <c r="BY22" i="1"/>
  <c r="BY21" i="1"/>
  <c r="BY19" i="1"/>
  <c r="BY17" i="1"/>
  <c r="BY14" i="1"/>
  <c r="BY13" i="1"/>
  <c r="BY11" i="1"/>
  <c r="BY9" i="1"/>
  <c r="BY6" i="1"/>
  <c r="BY5" i="1"/>
  <c r="BY3" i="1"/>
  <c r="BV97" i="1"/>
  <c r="BW97" i="1" s="1"/>
  <c r="BV60" i="1"/>
  <c r="BV80" i="1"/>
  <c r="BV83" i="1"/>
  <c r="BV86" i="1"/>
  <c r="BW86" i="1" s="1"/>
  <c r="BV7" i="1"/>
  <c r="BV15" i="1"/>
  <c r="BV23" i="1"/>
  <c r="BV33" i="1"/>
  <c r="BW33" i="1" s="1"/>
  <c r="BV37" i="1"/>
  <c r="D1" i="1"/>
  <c r="F1" i="1" s="1"/>
  <c r="H1" i="1" s="1"/>
  <c r="J1" i="1" s="1"/>
  <c r="L1" i="1" s="1"/>
  <c r="N1" i="1" s="1"/>
  <c r="P1" i="1" s="1"/>
  <c r="R1" i="1" s="1"/>
  <c r="T1" i="1" s="1"/>
  <c r="V1" i="1" s="1"/>
  <c r="X1" i="1" s="1"/>
  <c r="Z1" i="1" s="1"/>
  <c r="AB1" i="1" s="1"/>
  <c r="AD1" i="1" s="1"/>
  <c r="AF1" i="1" s="1"/>
  <c r="AH1" i="1" s="1"/>
  <c r="AJ1" i="1" s="1"/>
  <c r="AL1" i="1" s="1"/>
  <c r="AN1" i="1" s="1"/>
  <c r="AP1" i="1" s="1"/>
  <c r="AR1" i="1" s="1"/>
  <c r="AT1" i="1" s="1"/>
  <c r="AV1" i="1" s="1"/>
  <c r="AX1" i="1" s="1"/>
  <c r="AZ1" i="1" s="1"/>
  <c r="BB1" i="1" s="1"/>
  <c r="BD1" i="1" s="1"/>
  <c r="BF1" i="1" s="1"/>
  <c r="BH1" i="1" s="1"/>
  <c r="BJ1" i="1" s="1"/>
  <c r="BL1" i="1" s="1"/>
  <c r="BN1" i="1" s="1"/>
  <c r="BP1" i="1" s="1"/>
  <c r="BR1" i="1" s="1"/>
  <c r="BT1" i="1" s="1"/>
  <c r="BV1" i="1" s="1"/>
  <c r="BX1" i="1" s="1"/>
  <c r="BW95" i="1"/>
  <c r="BW87" i="1"/>
  <c r="BW85" i="1"/>
  <c r="BW84" i="1"/>
  <c r="BW82" i="1"/>
  <c r="BW81" i="1"/>
  <c r="BW78" i="1"/>
  <c r="BW77" i="1"/>
  <c r="BW76" i="1"/>
  <c r="BW75" i="1"/>
  <c r="BW74" i="1"/>
  <c r="BW73" i="1"/>
  <c r="BW72" i="1"/>
  <c r="BW71" i="1"/>
  <c r="BW70" i="1"/>
  <c r="BW69" i="1"/>
  <c r="BW68" i="1"/>
  <c r="BW67" i="1"/>
  <c r="BW66" i="1"/>
  <c r="BW65" i="1"/>
  <c r="BW64" i="1"/>
  <c r="BW63" i="1"/>
  <c r="BW62" i="1"/>
  <c r="BW61" i="1"/>
  <c r="BW59" i="1"/>
  <c r="BW58" i="1"/>
  <c r="BW51" i="1"/>
  <c r="BW45" i="1"/>
  <c r="BW39" i="1"/>
  <c r="BW36" i="1"/>
  <c r="BW35" i="1"/>
  <c r="BW32" i="1"/>
  <c r="BW31" i="1"/>
  <c r="BW29" i="1"/>
  <c r="BW27" i="1"/>
  <c r="BW25" i="1"/>
  <c r="BW22" i="1"/>
  <c r="BW21" i="1"/>
  <c r="BW19" i="1"/>
  <c r="BW17" i="1"/>
  <c r="BW14" i="1"/>
  <c r="BW13" i="1"/>
  <c r="BW11" i="1"/>
  <c r="BW9" i="1"/>
  <c r="BW6" i="1"/>
  <c r="BW5" i="1"/>
  <c r="BW3" i="1"/>
  <c r="BT97" i="1"/>
  <c r="BT60" i="1"/>
  <c r="BT80" i="1"/>
  <c r="BT83" i="1"/>
  <c r="BT86" i="1"/>
  <c r="BT7" i="1"/>
  <c r="BT15" i="1"/>
  <c r="BT23" i="1"/>
  <c r="BT33" i="1"/>
  <c r="BT37" i="1"/>
  <c r="BR97" i="1"/>
  <c r="BR60" i="1"/>
  <c r="BR80" i="1"/>
  <c r="BR83" i="1"/>
  <c r="BR86" i="1"/>
  <c r="BR7" i="1"/>
  <c r="BR15" i="1"/>
  <c r="BR23" i="1"/>
  <c r="BR33" i="1"/>
  <c r="BR37" i="1"/>
  <c r="BP97" i="1"/>
  <c r="BP60" i="1"/>
  <c r="BP80" i="1"/>
  <c r="BP83" i="1"/>
  <c r="BP86" i="1"/>
  <c r="BP7" i="1"/>
  <c r="BP15" i="1"/>
  <c r="BP23" i="1"/>
  <c r="BP33" i="1"/>
  <c r="BP37" i="1"/>
  <c r="BQ77" i="1"/>
  <c r="BS77" i="1"/>
  <c r="BQ70" i="1"/>
  <c r="BS70" i="1"/>
  <c r="BU95" i="1"/>
  <c r="BU87" i="1"/>
  <c r="BU85" i="1"/>
  <c r="BU84" i="1"/>
  <c r="BU82" i="1"/>
  <c r="BU81" i="1"/>
  <c r="BU78" i="1"/>
  <c r="BU77" i="1"/>
  <c r="BU76" i="1"/>
  <c r="BU75" i="1"/>
  <c r="BU74" i="1"/>
  <c r="BU73" i="1"/>
  <c r="BU72" i="1"/>
  <c r="BU71" i="1"/>
  <c r="BU70" i="1"/>
  <c r="BU69" i="1"/>
  <c r="BU68" i="1"/>
  <c r="BU67" i="1"/>
  <c r="BU66" i="1"/>
  <c r="BU65" i="1"/>
  <c r="BU64" i="1"/>
  <c r="BU63" i="1"/>
  <c r="BU62" i="1"/>
  <c r="BU61" i="1"/>
  <c r="BU59" i="1"/>
  <c r="BU58" i="1"/>
  <c r="BU51" i="1"/>
  <c r="BU45" i="1"/>
  <c r="BU39" i="1"/>
  <c r="BU36" i="1"/>
  <c r="BU35" i="1"/>
  <c r="BU32" i="1"/>
  <c r="BU31" i="1"/>
  <c r="BU29" i="1"/>
  <c r="BU27" i="1"/>
  <c r="BU25" i="1"/>
  <c r="BU22" i="1"/>
  <c r="BU21" i="1"/>
  <c r="BU19" i="1"/>
  <c r="BU17" i="1"/>
  <c r="BU14" i="1"/>
  <c r="BU13" i="1"/>
  <c r="BU11" i="1"/>
  <c r="BU9" i="1"/>
  <c r="BU6" i="1"/>
  <c r="BU5" i="1"/>
  <c r="BU3" i="1"/>
  <c r="BS95" i="1"/>
  <c r="BS87" i="1"/>
  <c r="BS85" i="1"/>
  <c r="BS84" i="1"/>
  <c r="BS82" i="1"/>
  <c r="BS81" i="1"/>
  <c r="BS78" i="1"/>
  <c r="BS76" i="1"/>
  <c r="BS75" i="1"/>
  <c r="BS74" i="1"/>
  <c r="BS73" i="1"/>
  <c r="BS72" i="1"/>
  <c r="BS71" i="1"/>
  <c r="BS69" i="1"/>
  <c r="BS68" i="1"/>
  <c r="BS67" i="1"/>
  <c r="BS66" i="1"/>
  <c r="BS65" i="1"/>
  <c r="BS64" i="1"/>
  <c r="BS63" i="1"/>
  <c r="BS62" i="1"/>
  <c r="BS61" i="1"/>
  <c r="BS59" i="1"/>
  <c r="BS58" i="1"/>
  <c r="BS51" i="1"/>
  <c r="BS45" i="1"/>
  <c r="BS39" i="1"/>
  <c r="BS37" i="1"/>
  <c r="BS36" i="1"/>
  <c r="BS35" i="1"/>
  <c r="BS32" i="1"/>
  <c r="BS31" i="1"/>
  <c r="BS29" i="1"/>
  <c r="BS27" i="1"/>
  <c r="BS25" i="1"/>
  <c r="BS23" i="1"/>
  <c r="BS22" i="1"/>
  <c r="BS21" i="1"/>
  <c r="BS19" i="1"/>
  <c r="BS17" i="1"/>
  <c r="BS14" i="1"/>
  <c r="BS13" i="1"/>
  <c r="BS11" i="1"/>
  <c r="BS9" i="1"/>
  <c r="BS6" i="1"/>
  <c r="BS5" i="1"/>
  <c r="BS3" i="1"/>
  <c r="BQ95" i="1"/>
  <c r="BQ87" i="1"/>
  <c r="BQ85" i="1"/>
  <c r="BQ84" i="1"/>
  <c r="BQ83" i="1"/>
  <c r="BQ82" i="1"/>
  <c r="BQ81" i="1"/>
  <c r="BQ78" i="1"/>
  <c r="BQ76" i="1"/>
  <c r="BQ75" i="1"/>
  <c r="BQ74" i="1"/>
  <c r="BQ73" i="1"/>
  <c r="BQ72" i="1"/>
  <c r="BQ71" i="1"/>
  <c r="BQ69" i="1"/>
  <c r="BQ68" i="1"/>
  <c r="BQ67" i="1"/>
  <c r="BQ66" i="1"/>
  <c r="BQ65" i="1"/>
  <c r="BQ64" i="1"/>
  <c r="BQ63" i="1"/>
  <c r="BQ62" i="1"/>
  <c r="BQ61" i="1"/>
  <c r="BQ59" i="1"/>
  <c r="BQ58" i="1"/>
  <c r="BQ51" i="1"/>
  <c r="BQ45" i="1"/>
  <c r="BQ39" i="1"/>
  <c r="BQ36" i="1"/>
  <c r="BQ35" i="1"/>
  <c r="BQ32" i="1"/>
  <c r="BQ31" i="1"/>
  <c r="BQ29" i="1"/>
  <c r="BQ27" i="1"/>
  <c r="BQ25" i="1"/>
  <c r="BQ23" i="1"/>
  <c r="BQ22" i="1"/>
  <c r="BQ21" i="1"/>
  <c r="BQ19" i="1"/>
  <c r="BQ17" i="1"/>
  <c r="BQ14" i="1"/>
  <c r="BQ13" i="1"/>
  <c r="BQ11" i="1"/>
  <c r="BQ9" i="1"/>
  <c r="BQ6" i="1"/>
  <c r="BQ5" i="1"/>
  <c r="BQ3" i="1"/>
  <c r="BN97" i="1"/>
  <c r="BN60" i="1"/>
  <c r="BN80" i="1"/>
  <c r="BN83" i="1"/>
  <c r="BN86" i="1"/>
  <c r="BN7" i="1"/>
  <c r="BM7" i="1" s="1"/>
  <c r="BN15" i="1"/>
  <c r="BN23" i="1"/>
  <c r="BN33" i="1"/>
  <c r="BN37" i="1"/>
  <c r="BO95" i="1"/>
  <c r="BO87" i="1"/>
  <c r="BO85" i="1"/>
  <c r="BO84" i="1"/>
  <c r="BO82" i="1"/>
  <c r="BO81" i="1"/>
  <c r="BO78" i="1"/>
  <c r="BO77" i="1"/>
  <c r="BO76" i="1"/>
  <c r="BO75" i="1"/>
  <c r="BO74" i="1"/>
  <c r="BO73" i="1"/>
  <c r="BO72" i="1"/>
  <c r="BO71" i="1"/>
  <c r="BO70" i="1"/>
  <c r="BO69" i="1"/>
  <c r="BO68" i="1"/>
  <c r="BO67" i="1"/>
  <c r="BO66" i="1"/>
  <c r="BO65" i="1"/>
  <c r="BO64" i="1"/>
  <c r="BO63" i="1"/>
  <c r="BO62" i="1"/>
  <c r="BO61" i="1"/>
  <c r="BO59" i="1"/>
  <c r="BO58" i="1"/>
  <c r="BO51" i="1"/>
  <c r="BO45" i="1"/>
  <c r="BO39" i="1"/>
  <c r="BO36" i="1"/>
  <c r="BO35" i="1"/>
  <c r="BO32" i="1"/>
  <c r="BO31" i="1"/>
  <c r="BO29" i="1"/>
  <c r="BO27" i="1"/>
  <c r="BO25" i="1"/>
  <c r="BO22" i="1"/>
  <c r="BO21" i="1"/>
  <c r="BO19" i="1"/>
  <c r="BO17" i="1"/>
  <c r="BO14" i="1"/>
  <c r="BO13" i="1"/>
  <c r="BO11" i="1"/>
  <c r="BO9" i="1"/>
  <c r="BO6" i="1"/>
  <c r="BO5" i="1"/>
  <c r="BO3" i="1"/>
  <c r="BL97" i="1"/>
  <c r="BM97" i="1" s="1"/>
  <c r="BL80" i="1"/>
  <c r="BL83" i="1"/>
  <c r="BL86" i="1"/>
  <c r="BL60" i="1"/>
  <c r="BL7" i="1"/>
  <c r="BL15" i="1"/>
  <c r="BL23" i="1"/>
  <c r="BL33" i="1"/>
  <c r="BL37" i="1"/>
  <c r="BM95" i="1"/>
  <c r="BM87" i="1"/>
  <c r="BM85" i="1"/>
  <c r="BM84" i="1"/>
  <c r="BM82" i="1"/>
  <c r="BM81" i="1"/>
  <c r="BM78" i="1"/>
  <c r="BM77" i="1"/>
  <c r="BM76" i="1"/>
  <c r="BM75" i="1"/>
  <c r="BM74" i="1"/>
  <c r="BM73" i="1"/>
  <c r="BM72" i="1"/>
  <c r="BM71" i="1"/>
  <c r="BM70" i="1"/>
  <c r="BM69" i="1"/>
  <c r="BM68" i="1"/>
  <c r="BM67" i="1"/>
  <c r="BM66" i="1"/>
  <c r="BM65" i="1"/>
  <c r="BM64" i="1"/>
  <c r="BM63" i="1"/>
  <c r="BM62" i="1"/>
  <c r="BM61" i="1"/>
  <c r="BM59" i="1"/>
  <c r="BM58" i="1"/>
  <c r="BJ97" i="1"/>
  <c r="BJ60" i="1"/>
  <c r="BJ80" i="1"/>
  <c r="BJ83" i="1"/>
  <c r="BJ86" i="1"/>
  <c r="BJ7" i="1"/>
  <c r="BJ15" i="1"/>
  <c r="BJ23" i="1"/>
  <c r="BJ33" i="1"/>
  <c r="BJ37" i="1"/>
  <c r="BK95" i="1"/>
  <c r="BK87" i="1"/>
  <c r="BK85" i="1"/>
  <c r="BK84" i="1"/>
  <c r="BK82" i="1"/>
  <c r="BK81" i="1"/>
  <c r="BK78" i="1"/>
  <c r="BK77" i="1"/>
  <c r="BK76" i="1"/>
  <c r="BK75" i="1"/>
  <c r="BK74" i="1"/>
  <c r="BK73" i="1"/>
  <c r="BK72" i="1"/>
  <c r="BK71" i="1"/>
  <c r="BK70" i="1"/>
  <c r="BK69" i="1"/>
  <c r="BK68" i="1"/>
  <c r="BK67" i="1"/>
  <c r="BK66" i="1"/>
  <c r="BK65" i="1"/>
  <c r="BK64" i="1"/>
  <c r="BK63" i="1"/>
  <c r="BK62" i="1"/>
  <c r="BK61" i="1"/>
  <c r="BK59" i="1"/>
  <c r="BK58" i="1"/>
  <c r="BM51" i="1"/>
  <c r="BM45" i="1"/>
  <c r="BM39" i="1"/>
  <c r="BM36" i="1"/>
  <c r="BM35" i="1"/>
  <c r="BM32" i="1"/>
  <c r="BM31" i="1"/>
  <c r="BM29" i="1"/>
  <c r="BM27" i="1"/>
  <c r="BM25" i="1"/>
  <c r="BM22" i="1"/>
  <c r="BM21" i="1"/>
  <c r="BM19" i="1"/>
  <c r="BM17" i="1"/>
  <c r="BM14" i="1"/>
  <c r="BM13" i="1"/>
  <c r="BM11" i="1"/>
  <c r="BM9" i="1"/>
  <c r="BM6" i="1"/>
  <c r="BM5" i="1"/>
  <c r="BM3" i="1"/>
  <c r="BK51" i="1"/>
  <c r="BK45" i="1"/>
  <c r="BK39" i="1"/>
  <c r="BK36" i="1"/>
  <c r="BK35" i="1"/>
  <c r="BK32" i="1"/>
  <c r="BK31" i="1"/>
  <c r="BK29" i="1"/>
  <c r="BK27" i="1"/>
  <c r="BK25" i="1"/>
  <c r="BK22" i="1"/>
  <c r="BK21" i="1"/>
  <c r="BK19" i="1"/>
  <c r="BK17" i="1"/>
  <c r="BK14" i="1"/>
  <c r="BK13" i="1"/>
  <c r="BK11" i="1"/>
  <c r="BK9" i="1"/>
  <c r="BK6" i="1"/>
  <c r="BK5" i="1"/>
  <c r="BK3" i="1"/>
  <c r="BH5" i="1"/>
  <c r="BH7" i="1" s="1"/>
  <c r="BH13" i="1"/>
  <c r="BG13" i="1" s="1"/>
  <c r="BH21" i="1"/>
  <c r="BH31" i="1"/>
  <c r="BH33" i="1" s="1"/>
  <c r="BH35" i="1"/>
  <c r="BH37" i="1" s="1"/>
  <c r="BH97" i="1"/>
  <c r="BI97" i="1" s="1"/>
  <c r="BH58" i="1"/>
  <c r="BH60" i="1" s="1"/>
  <c r="BH80" i="1"/>
  <c r="BH81" i="1"/>
  <c r="BH84" i="1"/>
  <c r="BI95" i="1"/>
  <c r="BI87" i="1"/>
  <c r="BI85" i="1"/>
  <c r="BI84" i="1"/>
  <c r="BI82" i="1"/>
  <c r="BI80" i="1"/>
  <c r="BI78" i="1"/>
  <c r="BI77" i="1"/>
  <c r="BI76" i="1"/>
  <c r="BI75" i="1"/>
  <c r="BI74" i="1"/>
  <c r="BI73" i="1"/>
  <c r="BI72" i="1"/>
  <c r="BI71" i="1"/>
  <c r="BI70" i="1"/>
  <c r="BI69" i="1"/>
  <c r="BI68" i="1"/>
  <c r="BI67" i="1"/>
  <c r="BI66" i="1"/>
  <c r="BI65" i="1"/>
  <c r="BI64" i="1"/>
  <c r="BI63" i="1"/>
  <c r="BI62" i="1"/>
  <c r="BI61" i="1"/>
  <c r="BI59" i="1"/>
  <c r="BF7" i="1"/>
  <c r="BF15" i="1"/>
  <c r="BF23" i="1"/>
  <c r="BE23" i="1" s="1"/>
  <c r="BF33" i="1"/>
  <c r="BF37" i="1"/>
  <c r="BI51" i="1"/>
  <c r="BI45" i="1"/>
  <c r="BI39" i="1"/>
  <c r="BI36" i="1"/>
  <c r="BI35" i="1"/>
  <c r="BI32" i="1"/>
  <c r="BI29" i="1"/>
  <c r="BI27" i="1"/>
  <c r="BI25" i="1"/>
  <c r="BI22" i="1"/>
  <c r="BI19" i="1"/>
  <c r="BI17" i="1"/>
  <c r="BI14" i="1"/>
  <c r="BI11" i="1"/>
  <c r="BI9" i="1"/>
  <c r="BI6" i="1"/>
  <c r="BI5" i="1"/>
  <c r="BI3" i="1"/>
  <c r="BG6" i="1"/>
  <c r="BG14" i="1"/>
  <c r="BG22" i="1"/>
  <c r="BG32" i="1"/>
  <c r="BG36" i="1"/>
  <c r="BG59" i="1"/>
  <c r="BG82" i="1"/>
  <c r="BG85" i="1"/>
  <c r="BG95" i="1"/>
  <c r="BF60" i="1"/>
  <c r="BF80" i="1"/>
  <c r="BF83" i="1"/>
  <c r="BF86" i="1"/>
  <c r="BG87" i="1"/>
  <c r="BG78" i="1"/>
  <c r="BG77" i="1"/>
  <c r="BG76" i="1"/>
  <c r="BG75" i="1"/>
  <c r="BG74" i="1"/>
  <c r="BG73" i="1"/>
  <c r="BG72" i="1"/>
  <c r="BG71" i="1"/>
  <c r="BG70" i="1"/>
  <c r="BG69" i="1"/>
  <c r="BG68" i="1"/>
  <c r="BG67" i="1"/>
  <c r="BG66" i="1"/>
  <c r="BG65" i="1"/>
  <c r="BG64" i="1"/>
  <c r="BG63" i="1"/>
  <c r="BG62" i="1"/>
  <c r="BG61" i="1"/>
  <c r="BG51" i="1"/>
  <c r="BG45" i="1"/>
  <c r="BG39" i="1"/>
  <c r="BG35" i="1"/>
  <c r="BG29" i="1"/>
  <c r="BG27" i="1"/>
  <c r="BG25" i="1"/>
  <c r="BG21" i="1"/>
  <c r="BG19" i="1"/>
  <c r="BG17" i="1"/>
  <c r="BG11" i="1"/>
  <c r="BG9" i="1"/>
  <c r="BG3" i="1"/>
  <c r="BF97" i="1"/>
  <c r="BE6" i="1"/>
  <c r="BE14" i="1"/>
  <c r="BE22" i="1"/>
  <c r="BE32" i="1"/>
  <c r="BE36" i="1"/>
  <c r="BE59" i="1"/>
  <c r="BE82" i="1"/>
  <c r="BE85" i="1"/>
  <c r="BE95" i="1"/>
  <c r="BD97" i="1"/>
  <c r="BB97" i="1"/>
  <c r="BD7" i="1"/>
  <c r="BD15" i="1"/>
  <c r="BE15" i="1" s="1"/>
  <c r="BD23" i="1"/>
  <c r="BD33" i="1"/>
  <c r="BD37" i="1"/>
  <c r="BD60" i="1"/>
  <c r="BD80" i="1"/>
  <c r="BD83" i="1"/>
  <c r="BD86" i="1"/>
  <c r="BE87" i="1"/>
  <c r="BE84" i="1"/>
  <c r="BE81" i="1"/>
  <c r="BE78" i="1"/>
  <c r="BE77" i="1"/>
  <c r="BE76" i="1"/>
  <c r="BE75" i="1"/>
  <c r="BE74" i="1"/>
  <c r="BE73" i="1"/>
  <c r="BE72" i="1"/>
  <c r="BE71" i="1"/>
  <c r="BE70" i="1"/>
  <c r="BE69" i="1"/>
  <c r="BE68" i="1"/>
  <c r="BE67" i="1"/>
  <c r="BE66" i="1"/>
  <c r="BE65" i="1"/>
  <c r="BE64" i="1"/>
  <c r="BE63" i="1"/>
  <c r="BE62" i="1"/>
  <c r="BE61" i="1"/>
  <c r="BE58" i="1"/>
  <c r="BE51" i="1"/>
  <c r="BE45" i="1"/>
  <c r="BE39" i="1"/>
  <c r="BE35" i="1"/>
  <c r="BE31" i="1"/>
  <c r="BE29" i="1"/>
  <c r="BE27" i="1"/>
  <c r="BE25" i="1"/>
  <c r="BE21" i="1"/>
  <c r="BE19" i="1"/>
  <c r="BE17" i="1"/>
  <c r="BE13" i="1"/>
  <c r="BE11" i="1"/>
  <c r="BE9" i="1"/>
  <c r="BE5" i="1"/>
  <c r="BE3" i="1"/>
  <c r="AZ97" i="1"/>
  <c r="AX97" i="1"/>
  <c r="AV97" i="1"/>
  <c r="AV60" i="1"/>
  <c r="AV80" i="1"/>
  <c r="AV83" i="1"/>
  <c r="AV86" i="1"/>
  <c r="AU86" i="1" s="1"/>
  <c r="BB60" i="1"/>
  <c r="BB80" i="1"/>
  <c r="BB83" i="1"/>
  <c r="BB86" i="1"/>
  <c r="BC86" i="1" s="1"/>
  <c r="AZ60" i="1"/>
  <c r="AZ80" i="1"/>
  <c r="AZ83" i="1"/>
  <c r="AZ86" i="1"/>
  <c r="AX60" i="1"/>
  <c r="AW60" i="1" s="1"/>
  <c r="AX80" i="1"/>
  <c r="AX83" i="1"/>
  <c r="AW83" i="1" s="1"/>
  <c r="AX86" i="1"/>
  <c r="AW86" i="1" s="1"/>
  <c r="BA36" i="1"/>
  <c r="BA22" i="1"/>
  <c r="BA14" i="1"/>
  <c r="BA6" i="1"/>
  <c r="AY6" i="1"/>
  <c r="AW6" i="1"/>
  <c r="AU6" i="1"/>
  <c r="AS6" i="1"/>
  <c r="AQ6" i="1"/>
  <c r="AO6" i="1"/>
  <c r="AM6" i="1"/>
  <c r="AK6" i="1"/>
  <c r="AI6" i="1"/>
  <c r="AG6" i="1"/>
  <c r="AE6" i="1"/>
  <c r="AC6" i="1"/>
  <c r="W36" i="1"/>
  <c r="U36" i="1"/>
  <c r="W32" i="1"/>
  <c r="U32" i="1"/>
  <c r="W22" i="1"/>
  <c r="U22" i="1"/>
  <c r="W14" i="1"/>
  <c r="U14" i="1"/>
  <c r="Y6" i="1"/>
  <c r="W6" i="1"/>
  <c r="U6" i="1"/>
  <c r="Q36" i="1"/>
  <c r="S36" i="1"/>
  <c r="S32" i="1"/>
  <c r="Q32" i="1"/>
  <c r="S22" i="1"/>
  <c r="S14" i="1"/>
  <c r="S6" i="1"/>
  <c r="Q6" i="1"/>
  <c r="Q14" i="1"/>
  <c r="Q22" i="1"/>
  <c r="O22" i="1"/>
  <c r="O6" i="1"/>
  <c r="O14" i="1"/>
  <c r="I63" i="1"/>
  <c r="E66" i="1"/>
  <c r="BA32" i="1"/>
  <c r="AY32" i="1"/>
  <c r="AW32" i="1"/>
  <c r="BB7" i="1"/>
  <c r="BB15" i="1"/>
  <c r="BB23" i="1"/>
  <c r="BB33" i="1"/>
  <c r="BB37" i="1"/>
  <c r="BC95" i="1"/>
  <c r="BC87" i="1"/>
  <c r="BC85" i="1"/>
  <c r="BC84" i="1"/>
  <c r="BC82" i="1"/>
  <c r="BC81" i="1"/>
  <c r="BC78" i="1"/>
  <c r="BC77" i="1"/>
  <c r="BC76" i="1"/>
  <c r="BC75" i="1"/>
  <c r="BC74" i="1"/>
  <c r="BC73" i="1"/>
  <c r="BC72" i="1"/>
  <c r="BC71" i="1"/>
  <c r="BC70" i="1"/>
  <c r="BC69" i="1"/>
  <c r="BC68" i="1"/>
  <c r="BC67" i="1"/>
  <c r="BC66" i="1"/>
  <c r="BC65" i="1"/>
  <c r="BC64" i="1"/>
  <c r="BC63" i="1"/>
  <c r="BC62" i="1"/>
  <c r="BC61" i="1"/>
  <c r="BC59" i="1"/>
  <c r="BC58" i="1"/>
  <c r="AZ7" i="1"/>
  <c r="AZ15" i="1"/>
  <c r="AZ23" i="1"/>
  <c r="AZ33" i="1"/>
  <c r="AZ37" i="1"/>
  <c r="BA95" i="1"/>
  <c r="BA87" i="1"/>
  <c r="BA85" i="1"/>
  <c r="BA84" i="1"/>
  <c r="BA82" i="1"/>
  <c r="BA81" i="1"/>
  <c r="BA79" i="1"/>
  <c r="BA78" i="1"/>
  <c r="BA77" i="1"/>
  <c r="BA76" i="1"/>
  <c r="BA75" i="1"/>
  <c r="BA74" i="1"/>
  <c r="BA73" i="1"/>
  <c r="BA72" i="1"/>
  <c r="BA71" i="1"/>
  <c r="BA70" i="1"/>
  <c r="BA69" i="1"/>
  <c r="BA68" i="1"/>
  <c r="BA67" i="1"/>
  <c r="BA66" i="1"/>
  <c r="BA65" i="1"/>
  <c r="BA64" i="1"/>
  <c r="BA63" i="1"/>
  <c r="BA61" i="1"/>
  <c r="BA59" i="1"/>
  <c r="BA58" i="1"/>
  <c r="BC51" i="1"/>
  <c r="BC45" i="1"/>
  <c r="BC39" i="1"/>
  <c r="BC36" i="1"/>
  <c r="BC35" i="1"/>
  <c r="BC32" i="1"/>
  <c r="BC31" i="1"/>
  <c r="BC29" i="1"/>
  <c r="BC27" i="1"/>
  <c r="BC25" i="1"/>
  <c r="BC22" i="1"/>
  <c r="BC21" i="1"/>
  <c r="BC19" i="1"/>
  <c r="BC17" i="1"/>
  <c r="BC14" i="1"/>
  <c r="BC13" i="1"/>
  <c r="BC11" i="1"/>
  <c r="BC9" i="1"/>
  <c r="BC6" i="1"/>
  <c r="BC5" i="1"/>
  <c r="BC3" i="1"/>
  <c r="BA51" i="1"/>
  <c r="BA45" i="1"/>
  <c r="BA39" i="1"/>
  <c r="BA35" i="1"/>
  <c r="BA31" i="1"/>
  <c r="BA29" i="1"/>
  <c r="BA27" i="1"/>
  <c r="BA25" i="1"/>
  <c r="BA21" i="1"/>
  <c r="BA19" i="1"/>
  <c r="BA17" i="1"/>
  <c r="BA15" i="1"/>
  <c r="BA13" i="1"/>
  <c r="BA11" i="1"/>
  <c r="BA9" i="1"/>
  <c r="BA5" i="1"/>
  <c r="BA3" i="1"/>
  <c r="N35" i="1"/>
  <c r="N37" i="1" s="1"/>
  <c r="N21" i="1"/>
  <c r="N23" i="1" s="1"/>
  <c r="N5" i="1"/>
  <c r="O5" i="1" s="1"/>
  <c r="N13" i="1"/>
  <c r="N15" i="1" s="1"/>
  <c r="AQ3" i="1"/>
  <c r="AS3" i="1"/>
  <c r="AU3" i="1"/>
  <c r="AW3" i="1"/>
  <c r="AY3" i="1"/>
  <c r="C5" i="1"/>
  <c r="E5" i="1"/>
  <c r="G5" i="1"/>
  <c r="I5" i="1"/>
  <c r="K5" i="1"/>
  <c r="M5" i="1"/>
  <c r="Q5" i="1"/>
  <c r="S5" i="1"/>
  <c r="U5" i="1"/>
  <c r="X5" i="1"/>
  <c r="X7" i="1" s="1"/>
  <c r="Z5" i="1"/>
  <c r="AB5" i="1"/>
  <c r="AB7" i="1" s="1"/>
  <c r="AD5" i="1"/>
  <c r="AF5" i="1"/>
  <c r="AF7" i="1" s="1"/>
  <c r="AH5" i="1"/>
  <c r="AK5" i="1"/>
  <c r="AM5" i="1"/>
  <c r="AO5" i="1"/>
  <c r="AQ5" i="1"/>
  <c r="AS5" i="1"/>
  <c r="AU5" i="1"/>
  <c r="AW5" i="1"/>
  <c r="AY5" i="1"/>
  <c r="B7" i="1"/>
  <c r="D7" i="1"/>
  <c r="F7" i="1"/>
  <c r="H7" i="1"/>
  <c r="J7" i="1"/>
  <c r="L7" i="1"/>
  <c r="P7" i="1"/>
  <c r="Q7" i="1" s="1"/>
  <c r="R7" i="1"/>
  <c r="T7" i="1"/>
  <c r="V7" i="1"/>
  <c r="AJ7" i="1"/>
  <c r="AK7" i="1" s="1"/>
  <c r="AL7" i="1"/>
  <c r="AN7" i="1"/>
  <c r="AP7" i="1"/>
  <c r="AR7" i="1"/>
  <c r="AT7" i="1"/>
  <c r="AV7" i="1"/>
  <c r="AX7" i="1"/>
  <c r="C9" i="1"/>
  <c r="E9" i="1"/>
  <c r="G9" i="1"/>
  <c r="I9" i="1"/>
  <c r="K9" i="1"/>
  <c r="M9" i="1"/>
  <c r="O9" i="1"/>
  <c r="Q9" i="1"/>
  <c r="S9" i="1"/>
  <c r="U9" i="1"/>
  <c r="W9" i="1"/>
  <c r="Y9" i="1"/>
  <c r="AA9" i="1"/>
  <c r="AC9" i="1"/>
  <c r="AE9" i="1"/>
  <c r="AG9" i="1"/>
  <c r="AI9" i="1"/>
  <c r="AK9" i="1"/>
  <c r="AM9" i="1"/>
  <c r="AO9" i="1"/>
  <c r="AQ9" i="1"/>
  <c r="AS9" i="1"/>
  <c r="AU9" i="1"/>
  <c r="AW9" i="1"/>
  <c r="AY9" i="1"/>
  <c r="AW11" i="1"/>
  <c r="AY11" i="1"/>
  <c r="C13" i="1"/>
  <c r="E13" i="1"/>
  <c r="G13" i="1"/>
  <c r="I13" i="1"/>
  <c r="K13" i="1"/>
  <c r="Q13" i="1"/>
  <c r="S13" i="1"/>
  <c r="U13" i="1"/>
  <c r="X13" i="1"/>
  <c r="W13" i="1" s="1"/>
  <c r="Z13" i="1"/>
  <c r="AB13" i="1"/>
  <c r="AD13" i="1"/>
  <c r="AD15" i="1" s="1"/>
  <c r="AF13" i="1"/>
  <c r="AH13" i="1"/>
  <c r="AH15" i="1" s="1"/>
  <c r="AJ13" i="1"/>
  <c r="AM13" i="1"/>
  <c r="AO13" i="1"/>
  <c r="AQ13" i="1"/>
  <c r="AS13" i="1"/>
  <c r="AU13" i="1"/>
  <c r="AW13" i="1"/>
  <c r="AY13" i="1"/>
  <c r="Y14" i="1"/>
  <c r="AA14" i="1"/>
  <c r="AC14" i="1"/>
  <c r="AE14" i="1"/>
  <c r="AG14" i="1"/>
  <c r="AI14" i="1"/>
  <c r="AK14" i="1"/>
  <c r="AM14" i="1"/>
  <c r="AO14" i="1"/>
  <c r="AQ14" i="1"/>
  <c r="AS14" i="1"/>
  <c r="AU14" i="1"/>
  <c r="B15" i="1"/>
  <c r="D15" i="1"/>
  <c r="C15" i="1" s="1"/>
  <c r="F15" i="1"/>
  <c r="H15" i="1"/>
  <c r="J15" i="1"/>
  <c r="L15" i="1"/>
  <c r="K15" i="1" s="1"/>
  <c r="P15" i="1"/>
  <c r="R15" i="1"/>
  <c r="T15" i="1"/>
  <c r="V15" i="1"/>
  <c r="AJ15" i="1"/>
  <c r="AL15" i="1"/>
  <c r="AN15" i="1"/>
  <c r="AP15" i="1"/>
  <c r="AR15" i="1"/>
  <c r="AT15" i="1"/>
  <c r="AV15" i="1"/>
  <c r="AX15" i="1"/>
  <c r="AY15" i="1" s="1"/>
  <c r="C17" i="1"/>
  <c r="E17" i="1"/>
  <c r="G17" i="1"/>
  <c r="I17" i="1"/>
  <c r="K17" i="1"/>
  <c r="M17" i="1"/>
  <c r="O17" i="1"/>
  <c r="Q17" i="1"/>
  <c r="S17" i="1"/>
  <c r="U17" i="1"/>
  <c r="W17" i="1"/>
  <c r="Y17" i="1"/>
  <c r="AA17" i="1"/>
  <c r="AC17" i="1"/>
  <c r="AE17" i="1"/>
  <c r="AG17" i="1"/>
  <c r="AI17" i="1"/>
  <c r="AK17" i="1"/>
  <c r="AM17" i="1"/>
  <c r="AO17" i="1"/>
  <c r="AQ17" i="1"/>
  <c r="AS17" i="1"/>
  <c r="AU17" i="1"/>
  <c r="AW17" i="1"/>
  <c r="AY17" i="1"/>
  <c r="C19" i="1"/>
  <c r="E19" i="1"/>
  <c r="G19" i="1"/>
  <c r="I19" i="1"/>
  <c r="K19" i="1"/>
  <c r="M19" i="1"/>
  <c r="O19" i="1"/>
  <c r="Q19" i="1"/>
  <c r="S19" i="1"/>
  <c r="U19" i="1"/>
  <c r="W19" i="1"/>
  <c r="Y19" i="1"/>
  <c r="AA19" i="1"/>
  <c r="AC19" i="1"/>
  <c r="AE19" i="1"/>
  <c r="AG19" i="1"/>
  <c r="AI19" i="1"/>
  <c r="AK19" i="1"/>
  <c r="AM19" i="1"/>
  <c r="AO19" i="1"/>
  <c r="AQ19" i="1"/>
  <c r="AS19" i="1"/>
  <c r="AU19" i="1"/>
  <c r="AW19" i="1"/>
  <c r="AY19" i="1"/>
  <c r="C21" i="1"/>
  <c r="E21" i="1"/>
  <c r="G21" i="1"/>
  <c r="I21" i="1"/>
  <c r="K21" i="1"/>
  <c r="Q21" i="1"/>
  <c r="S21" i="1"/>
  <c r="U21" i="1"/>
  <c r="X21" i="1"/>
  <c r="Z21" i="1"/>
  <c r="Y21" i="1" s="1"/>
  <c r="AB21" i="1"/>
  <c r="AA21" i="1" s="1"/>
  <c r="AD21" i="1"/>
  <c r="AD23" i="1" s="1"/>
  <c r="AF21" i="1"/>
  <c r="AH21" i="1"/>
  <c r="AH23" i="1" s="1"/>
  <c r="AJ21" i="1"/>
  <c r="AM21" i="1"/>
  <c r="AO21" i="1"/>
  <c r="AQ21" i="1"/>
  <c r="AS21" i="1"/>
  <c r="AU21" i="1"/>
  <c r="AW21" i="1"/>
  <c r="AY21" i="1"/>
  <c r="Y22" i="1"/>
  <c r="AA22" i="1"/>
  <c r="AC22" i="1"/>
  <c r="AE22" i="1"/>
  <c r="AG22" i="1"/>
  <c r="AI22" i="1"/>
  <c r="AK22" i="1"/>
  <c r="AM22" i="1"/>
  <c r="AO22" i="1"/>
  <c r="AQ22" i="1"/>
  <c r="AS22" i="1"/>
  <c r="AU22" i="1"/>
  <c r="B23" i="1"/>
  <c r="D23" i="1"/>
  <c r="F23" i="1"/>
  <c r="H23" i="1"/>
  <c r="J23" i="1"/>
  <c r="L23" i="1"/>
  <c r="P23" i="1"/>
  <c r="R23" i="1"/>
  <c r="T23" i="1"/>
  <c r="V23" i="1"/>
  <c r="AL23" i="1"/>
  <c r="AN23" i="1"/>
  <c r="AP23" i="1"/>
  <c r="AR23" i="1"/>
  <c r="AT23" i="1"/>
  <c r="AV23" i="1"/>
  <c r="AX23" i="1"/>
  <c r="C25" i="1"/>
  <c r="E25" i="1"/>
  <c r="G25" i="1"/>
  <c r="I25" i="1"/>
  <c r="K25" i="1"/>
  <c r="M25" i="1"/>
  <c r="O25" i="1"/>
  <c r="Q25" i="1"/>
  <c r="S25" i="1"/>
  <c r="U25" i="1"/>
  <c r="W25" i="1"/>
  <c r="Y25" i="1"/>
  <c r="AA25" i="1"/>
  <c r="AC25" i="1"/>
  <c r="AF25" i="1"/>
  <c r="AE25" i="1" s="1"/>
  <c r="AH25" i="1"/>
  <c r="AK25" i="1"/>
  <c r="AM25" i="1"/>
  <c r="AO25" i="1"/>
  <c r="AQ25" i="1"/>
  <c r="AS25" i="1"/>
  <c r="AU25" i="1"/>
  <c r="AW25" i="1"/>
  <c r="AY25" i="1"/>
  <c r="C27" i="1"/>
  <c r="E27" i="1"/>
  <c r="G27" i="1"/>
  <c r="I27" i="1"/>
  <c r="K27" i="1"/>
  <c r="M27" i="1"/>
  <c r="O27" i="1"/>
  <c r="Q27" i="1"/>
  <c r="S27" i="1"/>
  <c r="U27" i="1"/>
  <c r="W27" i="1"/>
  <c r="Y27" i="1"/>
  <c r="AA27" i="1"/>
  <c r="AC27" i="1"/>
  <c r="AE27" i="1"/>
  <c r="AG27" i="1"/>
  <c r="AI27" i="1"/>
  <c r="AK27" i="1"/>
  <c r="AM27" i="1"/>
  <c r="AO27" i="1"/>
  <c r="AQ27" i="1"/>
  <c r="AS27" i="1"/>
  <c r="AU27" i="1"/>
  <c r="AW27" i="1"/>
  <c r="AY27" i="1"/>
  <c r="AS29" i="1"/>
  <c r="AU29" i="1"/>
  <c r="AW29" i="1"/>
  <c r="AY29" i="1"/>
  <c r="C31" i="1"/>
  <c r="E31" i="1"/>
  <c r="G31" i="1"/>
  <c r="I31" i="1"/>
  <c r="K31" i="1"/>
  <c r="M31" i="1"/>
  <c r="O31" i="1"/>
  <c r="Q31" i="1"/>
  <c r="S31" i="1"/>
  <c r="U31" i="1"/>
  <c r="X31" i="1"/>
  <c r="W31" i="1" s="1"/>
  <c r="Z31" i="1"/>
  <c r="Z33" i="1" s="1"/>
  <c r="AB31" i="1"/>
  <c r="AB33" i="1" s="1"/>
  <c r="AD31" i="1"/>
  <c r="AD33" i="1" s="1"/>
  <c r="AF31" i="1"/>
  <c r="AH31" i="1"/>
  <c r="AH33" i="1" s="1"/>
  <c r="AJ31" i="1"/>
  <c r="AK31" i="1" s="1"/>
  <c r="AM31" i="1"/>
  <c r="AO31" i="1"/>
  <c r="AQ31" i="1"/>
  <c r="AS31" i="1"/>
  <c r="AU31" i="1"/>
  <c r="AW31" i="1"/>
  <c r="AY31" i="1"/>
  <c r="Y32" i="1"/>
  <c r="AA32" i="1"/>
  <c r="AC32" i="1"/>
  <c r="AE32" i="1"/>
  <c r="AG32" i="1"/>
  <c r="AI32" i="1"/>
  <c r="AK32" i="1"/>
  <c r="AM32" i="1"/>
  <c r="AO32" i="1"/>
  <c r="AQ32" i="1"/>
  <c r="AS32" i="1"/>
  <c r="AU32" i="1"/>
  <c r="B33" i="1"/>
  <c r="D33" i="1"/>
  <c r="F33" i="1"/>
  <c r="H33" i="1"/>
  <c r="J33" i="1"/>
  <c r="L33" i="1"/>
  <c r="N33" i="1"/>
  <c r="P33" i="1"/>
  <c r="R33" i="1"/>
  <c r="T33" i="1"/>
  <c r="V33" i="1"/>
  <c r="AF33" i="1"/>
  <c r="AL33" i="1"/>
  <c r="AN33" i="1"/>
  <c r="AP33" i="1"/>
  <c r="AR33" i="1"/>
  <c r="AT33" i="1"/>
  <c r="AV33" i="1"/>
  <c r="AX33" i="1"/>
  <c r="K35" i="1"/>
  <c r="Q35" i="1"/>
  <c r="S35" i="1"/>
  <c r="U35" i="1"/>
  <c r="W35" i="1"/>
  <c r="Y35" i="1"/>
  <c r="AA35" i="1"/>
  <c r="AC35" i="1"/>
  <c r="AE35" i="1"/>
  <c r="AG35" i="1"/>
  <c r="AI35" i="1"/>
  <c r="AK35" i="1"/>
  <c r="AM35" i="1"/>
  <c r="AO35" i="1"/>
  <c r="AQ35" i="1"/>
  <c r="AS35" i="1"/>
  <c r="AU35" i="1"/>
  <c r="AW35" i="1"/>
  <c r="AY35" i="1"/>
  <c r="Y36" i="1"/>
  <c r="AA36" i="1"/>
  <c r="AC36" i="1"/>
  <c r="AE36" i="1"/>
  <c r="AG36" i="1"/>
  <c r="AI36" i="1"/>
  <c r="AK36" i="1"/>
  <c r="AM36" i="1"/>
  <c r="AO36" i="1"/>
  <c r="AQ36" i="1"/>
  <c r="AS36" i="1"/>
  <c r="AU36" i="1"/>
  <c r="B37" i="1"/>
  <c r="D37" i="1"/>
  <c r="F37" i="1"/>
  <c r="H37" i="1"/>
  <c r="J37" i="1"/>
  <c r="L37" i="1"/>
  <c r="P37" i="1"/>
  <c r="R37" i="1"/>
  <c r="T37" i="1"/>
  <c r="V37" i="1"/>
  <c r="X37" i="1"/>
  <c r="Z37" i="1"/>
  <c r="AB37" i="1"/>
  <c r="AD37" i="1"/>
  <c r="AF37" i="1"/>
  <c r="AH37" i="1"/>
  <c r="AJ37" i="1"/>
  <c r="AL37" i="1"/>
  <c r="AN37" i="1"/>
  <c r="AP37" i="1"/>
  <c r="AR37" i="1"/>
  <c r="AT37" i="1"/>
  <c r="AV37" i="1"/>
  <c r="AX37" i="1"/>
  <c r="AM39" i="1"/>
  <c r="AO39" i="1"/>
  <c r="AQ39" i="1"/>
  <c r="AS39" i="1"/>
  <c r="AU39" i="1"/>
  <c r="AW39" i="1"/>
  <c r="AY39" i="1"/>
  <c r="C45" i="1"/>
  <c r="E45" i="1"/>
  <c r="G45" i="1"/>
  <c r="I45" i="1"/>
  <c r="K45" i="1"/>
  <c r="M45" i="1"/>
  <c r="O45" i="1"/>
  <c r="Q45" i="1"/>
  <c r="S45" i="1"/>
  <c r="U45" i="1"/>
  <c r="W45" i="1"/>
  <c r="Y45" i="1"/>
  <c r="AA45" i="1"/>
  <c r="AC45" i="1"/>
  <c r="AE45" i="1"/>
  <c r="AG45" i="1"/>
  <c r="AI45" i="1"/>
  <c r="AK45" i="1"/>
  <c r="AM45" i="1"/>
  <c r="AO45" i="1"/>
  <c r="AQ45" i="1"/>
  <c r="AS45" i="1"/>
  <c r="AU45" i="1"/>
  <c r="AW45" i="1"/>
  <c r="AY45" i="1"/>
  <c r="AW51" i="1"/>
  <c r="AY51" i="1"/>
  <c r="C58" i="1"/>
  <c r="E58" i="1"/>
  <c r="G58" i="1"/>
  <c r="I58" i="1"/>
  <c r="K58" i="1"/>
  <c r="M58" i="1"/>
  <c r="O58" i="1"/>
  <c r="Q58" i="1"/>
  <c r="S58" i="1"/>
  <c r="U58" i="1"/>
  <c r="W58" i="1"/>
  <c r="Y58" i="1"/>
  <c r="AA58" i="1"/>
  <c r="AC58" i="1"/>
  <c r="AE58" i="1"/>
  <c r="AG58" i="1"/>
  <c r="AI58" i="1"/>
  <c r="AK58" i="1"/>
  <c r="AM58" i="1"/>
  <c r="AO58" i="1"/>
  <c r="AQ58" i="1"/>
  <c r="AS58" i="1"/>
  <c r="AU58" i="1"/>
  <c r="AW58" i="1"/>
  <c r="AY58" i="1"/>
  <c r="AY59" i="1"/>
  <c r="B60" i="1"/>
  <c r="D60" i="1"/>
  <c r="F60" i="1"/>
  <c r="H60" i="1"/>
  <c r="J60" i="1"/>
  <c r="L60" i="1"/>
  <c r="N60" i="1"/>
  <c r="P60" i="1"/>
  <c r="R60" i="1"/>
  <c r="T60" i="1"/>
  <c r="V60" i="1"/>
  <c r="X60" i="1"/>
  <c r="Z60" i="1"/>
  <c r="AB60" i="1"/>
  <c r="AD60" i="1"/>
  <c r="AF60" i="1"/>
  <c r="AH60" i="1"/>
  <c r="AJ60" i="1"/>
  <c r="AL60" i="1"/>
  <c r="AN60" i="1"/>
  <c r="AP60" i="1"/>
  <c r="AR60" i="1"/>
  <c r="AT60" i="1"/>
  <c r="AY60" i="1"/>
  <c r="C61" i="1"/>
  <c r="E61" i="1"/>
  <c r="G61" i="1"/>
  <c r="I61" i="1"/>
  <c r="K61" i="1"/>
  <c r="M61" i="1"/>
  <c r="O61" i="1"/>
  <c r="Q61" i="1"/>
  <c r="S61" i="1"/>
  <c r="U61" i="1"/>
  <c r="W61" i="1"/>
  <c r="Y61" i="1"/>
  <c r="AA61" i="1"/>
  <c r="AC61" i="1"/>
  <c r="AE61" i="1"/>
  <c r="AG61" i="1"/>
  <c r="AI61" i="1"/>
  <c r="AK61" i="1"/>
  <c r="AM61" i="1"/>
  <c r="AO61" i="1"/>
  <c r="AQ61" i="1"/>
  <c r="AS61" i="1"/>
  <c r="AU61" i="1"/>
  <c r="AW61" i="1"/>
  <c r="AY61" i="1"/>
  <c r="AK62" i="1"/>
  <c r="AM62" i="1"/>
  <c r="AO62" i="1"/>
  <c r="AQ62" i="1"/>
  <c r="AS62" i="1"/>
  <c r="AU62" i="1"/>
  <c r="C63" i="1"/>
  <c r="E63" i="1"/>
  <c r="G63" i="1"/>
  <c r="K63" i="1"/>
  <c r="M63" i="1"/>
  <c r="O63" i="1"/>
  <c r="Q63" i="1"/>
  <c r="S63" i="1"/>
  <c r="U63" i="1"/>
  <c r="W63" i="1"/>
  <c r="Y63" i="1"/>
  <c r="AA63" i="1"/>
  <c r="AC63" i="1"/>
  <c r="AE63" i="1"/>
  <c r="AG63" i="1"/>
  <c r="AI63" i="1"/>
  <c r="AK63" i="1"/>
  <c r="AM63" i="1"/>
  <c r="AO63" i="1"/>
  <c r="AQ63" i="1"/>
  <c r="AS63" i="1"/>
  <c r="AU63" i="1"/>
  <c r="AW63" i="1"/>
  <c r="AY63" i="1"/>
  <c r="S64" i="1"/>
  <c r="U64" i="1"/>
  <c r="AI64" i="1"/>
  <c r="AK64" i="1"/>
  <c r="AM64" i="1"/>
  <c r="AO64" i="1"/>
  <c r="AQ64" i="1"/>
  <c r="AS64" i="1"/>
  <c r="AU64" i="1"/>
  <c r="AW64" i="1"/>
  <c r="AY64" i="1"/>
  <c r="M65" i="1"/>
  <c r="O65" i="1"/>
  <c r="Q65" i="1"/>
  <c r="S65" i="1"/>
  <c r="U65" i="1"/>
  <c r="W65" i="1"/>
  <c r="Y65" i="1"/>
  <c r="AA65" i="1"/>
  <c r="AC65" i="1"/>
  <c r="AE65" i="1"/>
  <c r="AG65" i="1"/>
  <c r="AI65" i="1"/>
  <c r="AK65" i="1"/>
  <c r="AM65" i="1"/>
  <c r="AO65" i="1"/>
  <c r="AQ65" i="1"/>
  <c r="AS65" i="1"/>
  <c r="AU65" i="1"/>
  <c r="AW65" i="1"/>
  <c r="AY65" i="1"/>
  <c r="C66" i="1"/>
  <c r="G66" i="1"/>
  <c r="I66" i="1"/>
  <c r="K66" i="1"/>
  <c r="M66" i="1"/>
  <c r="O66" i="1"/>
  <c r="Q66" i="1"/>
  <c r="S66" i="1"/>
  <c r="U66" i="1"/>
  <c r="W66" i="1"/>
  <c r="Y66" i="1"/>
  <c r="AA66" i="1"/>
  <c r="AC66" i="1"/>
  <c r="AE66" i="1"/>
  <c r="AG66" i="1"/>
  <c r="AI66" i="1"/>
  <c r="AK66" i="1"/>
  <c r="AM66" i="1"/>
  <c r="AO66" i="1"/>
  <c r="AQ66" i="1"/>
  <c r="AS66" i="1"/>
  <c r="AU66" i="1"/>
  <c r="AW66" i="1"/>
  <c r="AY66" i="1"/>
  <c r="AO67" i="1"/>
  <c r="AQ67" i="1"/>
  <c r="AS67" i="1"/>
  <c r="AU67" i="1"/>
  <c r="AW67" i="1"/>
  <c r="AY67" i="1"/>
  <c r="C68" i="1"/>
  <c r="E68" i="1"/>
  <c r="G68" i="1"/>
  <c r="I68" i="1"/>
  <c r="K68" i="1"/>
  <c r="M68" i="1"/>
  <c r="O68" i="1"/>
  <c r="Q68" i="1"/>
  <c r="S68" i="1"/>
  <c r="U68" i="1"/>
  <c r="W68" i="1"/>
  <c r="Y68" i="1"/>
  <c r="AA68" i="1"/>
  <c r="AC68" i="1"/>
  <c r="AE68" i="1"/>
  <c r="AG68" i="1"/>
  <c r="AI68" i="1"/>
  <c r="AK68" i="1"/>
  <c r="AM68" i="1"/>
  <c r="AO68" i="1"/>
  <c r="AQ68" i="1"/>
  <c r="AS68" i="1"/>
  <c r="AU68" i="1"/>
  <c r="AW68" i="1"/>
  <c r="AY68" i="1"/>
  <c r="C69" i="1"/>
  <c r="E69" i="1"/>
  <c r="G69" i="1"/>
  <c r="I69" i="1"/>
  <c r="K69" i="1"/>
  <c r="M69" i="1"/>
  <c r="O69" i="1"/>
  <c r="Q69" i="1"/>
  <c r="S69" i="1"/>
  <c r="U69" i="1"/>
  <c r="W69" i="1"/>
  <c r="Y69" i="1"/>
  <c r="AA69" i="1"/>
  <c r="AC69" i="1"/>
  <c r="AE69" i="1"/>
  <c r="AG69" i="1"/>
  <c r="AI69" i="1"/>
  <c r="AK69" i="1"/>
  <c r="AM69" i="1"/>
  <c r="AO69" i="1"/>
  <c r="AQ69" i="1"/>
  <c r="AS69" i="1"/>
  <c r="AU69" i="1"/>
  <c r="AW69" i="1"/>
  <c r="AY69" i="1"/>
  <c r="C70" i="1"/>
  <c r="E70" i="1"/>
  <c r="G70" i="1"/>
  <c r="I70" i="1"/>
  <c r="K70" i="1"/>
  <c r="M70" i="1"/>
  <c r="O70" i="1"/>
  <c r="Q70" i="1"/>
  <c r="S70" i="1"/>
  <c r="U70" i="1"/>
  <c r="W70" i="1"/>
  <c r="Y70" i="1"/>
  <c r="AA70" i="1"/>
  <c r="AC70" i="1"/>
  <c r="AE70" i="1"/>
  <c r="AG70" i="1"/>
  <c r="AI70" i="1"/>
  <c r="AK70" i="1"/>
  <c r="AM70" i="1"/>
  <c r="AO70" i="1"/>
  <c r="AQ70" i="1"/>
  <c r="AS70" i="1"/>
  <c r="AU70" i="1"/>
  <c r="AW70" i="1"/>
  <c r="AY70" i="1"/>
  <c r="C71" i="1"/>
  <c r="E71" i="1"/>
  <c r="G71" i="1"/>
  <c r="I71" i="1"/>
  <c r="K71" i="1"/>
  <c r="M71" i="1"/>
  <c r="O71" i="1"/>
  <c r="Q71" i="1"/>
  <c r="S71" i="1"/>
  <c r="U71" i="1"/>
  <c r="W71" i="1"/>
  <c r="Y71" i="1"/>
  <c r="AA71" i="1"/>
  <c r="AC71" i="1"/>
  <c r="AE71" i="1"/>
  <c r="AG71" i="1"/>
  <c r="AI71" i="1"/>
  <c r="AK71" i="1"/>
  <c r="AM71" i="1"/>
  <c r="AO71" i="1"/>
  <c r="AQ71" i="1"/>
  <c r="AS71" i="1"/>
  <c r="AU71" i="1"/>
  <c r="AW71" i="1"/>
  <c r="AY71" i="1"/>
  <c r="C72" i="1"/>
  <c r="E72" i="1"/>
  <c r="G72" i="1"/>
  <c r="I72" i="1"/>
  <c r="K72" i="1"/>
  <c r="M72" i="1"/>
  <c r="O72" i="1"/>
  <c r="Q72" i="1"/>
  <c r="S72" i="1"/>
  <c r="U72" i="1"/>
  <c r="W72" i="1"/>
  <c r="Y72" i="1"/>
  <c r="AA72" i="1"/>
  <c r="AC72" i="1"/>
  <c r="AE72" i="1"/>
  <c r="AG72" i="1"/>
  <c r="AI72" i="1"/>
  <c r="AK72" i="1"/>
  <c r="AM72" i="1"/>
  <c r="AO72" i="1"/>
  <c r="AQ72" i="1"/>
  <c r="AS72" i="1"/>
  <c r="AU72" i="1"/>
  <c r="AW72" i="1"/>
  <c r="AY72" i="1"/>
  <c r="C73" i="1"/>
  <c r="E73" i="1"/>
  <c r="G73" i="1"/>
  <c r="I73" i="1"/>
  <c r="K73" i="1"/>
  <c r="M73" i="1"/>
  <c r="O73" i="1"/>
  <c r="Q73" i="1"/>
  <c r="S73" i="1"/>
  <c r="U73" i="1"/>
  <c r="W73" i="1"/>
  <c r="Y73" i="1"/>
  <c r="AA73" i="1"/>
  <c r="AC73" i="1"/>
  <c r="AE73" i="1"/>
  <c r="AG73" i="1"/>
  <c r="AI73" i="1"/>
  <c r="AK73" i="1"/>
  <c r="AM73" i="1"/>
  <c r="AO73" i="1"/>
  <c r="AQ73" i="1"/>
  <c r="AS73" i="1"/>
  <c r="AU73" i="1"/>
  <c r="AW73" i="1"/>
  <c r="AY73" i="1"/>
  <c r="C74" i="1"/>
  <c r="E74" i="1"/>
  <c r="G74" i="1"/>
  <c r="I74" i="1"/>
  <c r="K74" i="1"/>
  <c r="M74" i="1"/>
  <c r="O74" i="1"/>
  <c r="Q74" i="1"/>
  <c r="S74" i="1"/>
  <c r="U74" i="1"/>
  <c r="W74" i="1"/>
  <c r="Y74" i="1"/>
  <c r="AA74" i="1"/>
  <c r="AC74" i="1"/>
  <c r="AE74" i="1"/>
  <c r="AG74" i="1"/>
  <c r="AI74" i="1"/>
  <c r="AK74" i="1"/>
  <c r="AM74" i="1"/>
  <c r="AO74" i="1"/>
  <c r="AQ74" i="1"/>
  <c r="AS74" i="1"/>
  <c r="AU74" i="1"/>
  <c r="AW74" i="1"/>
  <c r="AY74" i="1"/>
  <c r="G75" i="1"/>
  <c r="I75" i="1"/>
  <c r="K75" i="1"/>
  <c r="M75" i="1"/>
  <c r="O75" i="1"/>
  <c r="Q75" i="1"/>
  <c r="S75" i="1"/>
  <c r="U75" i="1"/>
  <c r="W75" i="1"/>
  <c r="Y75" i="1"/>
  <c r="AA75" i="1"/>
  <c r="AC75" i="1"/>
  <c r="AE75" i="1"/>
  <c r="AG75" i="1"/>
  <c r="AI75" i="1"/>
  <c r="AK75" i="1"/>
  <c r="AM75" i="1"/>
  <c r="AO75" i="1"/>
  <c r="AQ75" i="1"/>
  <c r="AS75" i="1"/>
  <c r="AU75" i="1"/>
  <c r="AW75" i="1"/>
  <c r="AY75" i="1"/>
  <c r="C76" i="1"/>
  <c r="E76" i="1"/>
  <c r="G76" i="1"/>
  <c r="I76" i="1"/>
  <c r="K76" i="1"/>
  <c r="M76" i="1"/>
  <c r="O76" i="1"/>
  <c r="Q76" i="1"/>
  <c r="S76" i="1"/>
  <c r="U76" i="1"/>
  <c r="W76" i="1"/>
  <c r="Y76" i="1"/>
  <c r="AA76" i="1"/>
  <c r="AC76" i="1"/>
  <c r="AE76" i="1"/>
  <c r="AG76" i="1"/>
  <c r="AI76" i="1"/>
  <c r="AK76" i="1"/>
  <c r="AM76" i="1"/>
  <c r="AO76" i="1"/>
  <c r="AQ76" i="1"/>
  <c r="AS76" i="1"/>
  <c r="AU76" i="1"/>
  <c r="AW76" i="1"/>
  <c r="AY76" i="1"/>
  <c r="AG77" i="1"/>
  <c r="AI77" i="1"/>
  <c r="AK77" i="1"/>
  <c r="AM77" i="1"/>
  <c r="AO77" i="1"/>
  <c r="AQ77" i="1"/>
  <c r="AS77" i="1"/>
  <c r="AU77" i="1"/>
  <c r="AW77" i="1"/>
  <c r="AY77" i="1"/>
  <c r="C78" i="1"/>
  <c r="E78" i="1"/>
  <c r="G78" i="1"/>
  <c r="I78" i="1"/>
  <c r="K78" i="1"/>
  <c r="M78" i="1"/>
  <c r="O78" i="1"/>
  <c r="Q78" i="1"/>
  <c r="S78" i="1"/>
  <c r="U78" i="1"/>
  <c r="W78" i="1"/>
  <c r="Y78" i="1"/>
  <c r="AA78" i="1"/>
  <c r="AC78" i="1"/>
  <c r="AE78" i="1"/>
  <c r="AG78" i="1"/>
  <c r="AI78" i="1"/>
  <c r="AK78" i="1"/>
  <c r="AM78" i="1"/>
  <c r="AO78" i="1"/>
  <c r="AQ78" i="1"/>
  <c r="AS78" i="1"/>
  <c r="AU78" i="1"/>
  <c r="AW78" i="1"/>
  <c r="AY78" i="1"/>
  <c r="AK79" i="1"/>
  <c r="AM79" i="1"/>
  <c r="AO79" i="1"/>
  <c r="AQ79" i="1"/>
  <c r="AS79" i="1"/>
  <c r="AU79" i="1"/>
  <c r="AW79" i="1"/>
  <c r="AY79" i="1"/>
  <c r="B80" i="1"/>
  <c r="D80" i="1"/>
  <c r="F80" i="1"/>
  <c r="H80" i="1"/>
  <c r="J80" i="1"/>
  <c r="L80" i="1"/>
  <c r="N80" i="1"/>
  <c r="P80" i="1"/>
  <c r="R80" i="1"/>
  <c r="T80" i="1"/>
  <c r="V80" i="1"/>
  <c r="X80" i="1"/>
  <c r="Z80" i="1"/>
  <c r="AB80" i="1"/>
  <c r="AD80" i="1"/>
  <c r="AF80" i="1"/>
  <c r="AH80" i="1"/>
  <c r="AJ80" i="1"/>
  <c r="AL80" i="1"/>
  <c r="AN80" i="1"/>
  <c r="AP80" i="1"/>
  <c r="AR80" i="1"/>
  <c r="AT80" i="1"/>
  <c r="AW80" i="1"/>
  <c r="C81" i="1"/>
  <c r="E81" i="1"/>
  <c r="G81" i="1"/>
  <c r="I81" i="1"/>
  <c r="K81" i="1"/>
  <c r="M81" i="1"/>
  <c r="O81" i="1"/>
  <c r="Q81" i="1"/>
  <c r="T81" i="1"/>
  <c r="S81" i="1" s="1"/>
  <c r="W81" i="1"/>
  <c r="Y81" i="1"/>
  <c r="AA81" i="1"/>
  <c r="AC81" i="1"/>
  <c r="AE81" i="1"/>
  <c r="AG81" i="1"/>
  <c r="AI81" i="1"/>
  <c r="AK81" i="1"/>
  <c r="AM81" i="1"/>
  <c r="AO81" i="1"/>
  <c r="AQ81" i="1"/>
  <c r="AS81" i="1"/>
  <c r="AU81" i="1"/>
  <c r="AW81" i="1"/>
  <c r="AY81" i="1"/>
  <c r="O82" i="1"/>
  <c r="Q82" i="1"/>
  <c r="S82" i="1"/>
  <c r="U82" i="1"/>
  <c r="W82" i="1"/>
  <c r="Y82" i="1"/>
  <c r="AA82" i="1"/>
  <c r="AC82" i="1"/>
  <c r="AE82" i="1"/>
  <c r="AG82" i="1"/>
  <c r="AI82" i="1"/>
  <c r="AK82" i="1"/>
  <c r="AM82" i="1"/>
  <c r="AO82" i="1"/>
  <c r="AQ82" i="1"/>
  <c r="AS82" i="1"/>
  <c r="AU82" i="1"/>
  <c r="AW82" i="1"/>
  <c r="AY82" i="1"/>
  <c r="B83" i="1"/>
  <c r="D83" i="1"/>
  <c r="F83" i="1"/>
  <c r="H83" i="1"/>
  <c r="J83" i="1"/>
  <c r="L83" i="1"/>
  <c r="N83" i="1"/>
  <c r="P83" i="1"/>
  <c r="R83" i="1"/>
  <c r="V83" i="1"/>
  <c r="X83" i="1"/>
  <c r="Z83" i="1"/>
  <c r="AB83" i="1"/>
  <c r="AD83" i="1"/>
  <c r="AF83" i="1"/>
  <c r="AH83" i="1"/>
  <c r="AJ83" i="1"/>
  <c r="AL83" i="1"/>
  <c r="AN83" i="1"/>
  <c r="AP83" i="1"/>
  <c r="AR83" i="1"/>
  <c r="AT83" i="1"/>
  <c r="AU83" i="1" s="1"/>
  <c r="AI84" i="1"/>
  <c r="AK84" i="1"/>
  <c r="AM84" i="1"/>
  <c r="AO84" i="1"/>
  <c r="AQ84" i="1"/>
  <c r="AS84" i="1"/>
  <c r="AU84" i="1"/>
  <c r="AW84" i="1"/>
  <c r="AY84" i="1"/>
  <c r="AO85" i="1"/>
  <c r="AW85" i="1"/>
  <c r="AY85" i="1"/>
  <c r="L86" i="1"/>
  <c r="N86" i="1"/>
  <c r="P86" i="1"/>
  <c r="R86" i="1"/>
  <c r="T86" i="1"/>
  <c r="V86" i="1"/>
  <c r="X86" i="1"/>
  <c r="Z86" i="1"/>
  <c r="AB86" i="1"/>
  <c r="AD86" i="1"/>
  <c r="AF86" i="1"/>
  <c r="AH86" i="1"/>
  <c r="AJ86" i="1"/>
  <c r="AL86" i="1"/>
  <c r="AN86" i="1"/>
  <c r="AP86" i="1"/>
  <c r="AR86" i="1"/>
  <c r="AT86" i="1"/>
  <c r="C87" i="1"/>
  <c r="E87" i="1"/>
  <c r="G87" i="1"/>
  <c r="I87" i="1"/>
  <c r="K87" i="1"/>
  <c r="M87" i="1"/>
  <c r="O87" i="1"/>
  <c r="Q87" i="1"/>
  <c r="S87" i="1"/>
  <c r="U87" i="1"/>
  <c r="W87" i="1"/>
  <c r="Y87" i="1"/>
  <c r="AA87" i="1"/>
  <c r="AC87" i="1"/>
  <c r="AE87" i="1"/>
  <c r="AG87" i="1"/>
  <c r="AI87" i="1"/>
  <c r="AK87" i="1"/>
  <c r="AM87" i="1"/>
  <c r="AO87" i="1"/>
  <c r="AQ87" i="1"/>
  <c r="AS87" i="1"/>
  <c r="AU87" i="1"/>
  <c r="AW87" i="1"/>
  <c r="AY87" i="1"/>
  <c r="C88" i="1"/>
  <c r="E88" i="1"/>
  <c r="G88" i="1"/>
  <c r="I88" i="1"/>
  <c r="K88" i="1"/>
  <c r="M88" i="1"/>
  <c r="O88" i="1"/>
  <c r="Q88" i="1"/>
  <c r="T88" i="1"/>
  <c r="U88" i="1" s="1"/>
  <c r="W88" i="1"/>
  <c r="Y88" i="1"/>
  <c r="AA88" i="1"/>
  <c r="AC88" i="1"/>
  <c r="AE88" i="1"/>
  <c r="AG88" i="1"/>
  <c r="AI88" i="1"/>
  <c r="AK88" i="1"/>
  <c r="AM88" i="1"/>
  <c r="AO88" i="1"/>
  <c r="AQ88" i="1"/>
  <c r="AS88" i="1"/>
  <c r="U89" i="1"/>
  <c r="Y89" i="1"/>
  <c r="AA89" i="1"/>
  <c r="AC89" i="1"/>
  <c r="AE89" i="1"/>
  <c r="AG89" i="1"/>
  <c r="AI89" i="1"/>
  <c r="AK89" i="1"/>
  <c r="AM89" i="1"/>
  <c r="B90" i="1"/>
  <c r="D90" i="1"/>
  <c r="F90" i="1"/>
  <c r="H90" i="1"/>
  <c r="J90" i="1"/>
  <c r="L90" i="1"/>
  <c r="N90" i="1"/>
  <c r="P90" i="1"/>
  <c r="R90" i="1"/>
  <c r="V90" i="1"/>
  <c r="X90" i="1"/>
  <c r="Z90" i="1"/>
  <c r="AB90" i="1"/>
  <c r="AD90" i="1"/>
  <c r="AF90" i="1"/>
  <c r="AH90" i="1"/>
  <c r="AJ90" i="1"/>
  <c r="AL90" i="1"/>
  <c r="AN90" i="1"/>
  <c r="AP90" i="1"/>
  <c r="AR90" i="1"/>
  <c r="AT90" i="1"/>
  <c r="O95" i="1"/>
  <c r="Q95" i="1"/>
  <c r="S95" i="1"/>
  <c r="U95" i="1"/>
  <c r="W95" i="1"/>
  <c r="Y95" i="1"/>
  <c r="AA95" i="1"/>
  <c r="AC95" i="1"/>
  <c r="AE95" i="1"/>
  <c r="AG95" i="1"/>
  <c r="AI95" i="1"/>
  <c r="AK95" i="1"/>
  <c r="AM95" i="1"/>
  <c r="AO95" i="1"/>
  <c r="AQ95" i="1"/>
  <c r="AS95" i="1"/>
  <c r="AU95" i="1"/>
  <c r="AW95" i="1"/>
  <c r="AY95" i="1"/>
  <c r="B97" i="1"/>
  <c r="D97" i="1"/>
  <c r="F97" i="1"/>
  <c r="H97" i="1"/>
  <c r="J97" i="1"/>
  <c r="L97" i="1"/>
  <c r="O97" i="1"/>
  <c r="Q97" i="1"/>
  <c r="S97" i="1"/>
  <c r="U97" i="1"/>
  <c r="X97" i="1"/>
  <c r="W97" i="1" s="1"/>
  <c r="Z97" i="1"/>
  <c r="AB97" i="1"/>
  <c r="AD97" i="1"/>
  <c r="AF97" i="1"/>
  <c r="AH97" i="1"/>
  <c r="AJ97" i="1"/>
  <c r="AL97" i="1"/>
  <c r="AN97" i="1"/>
  <c r="AP97" i="1"/>
  <c r="AR97" i="1"/>
  <c r="AT97" i="1"/>
  <c r="CG97" i="1"/>
  <c r="AH92" i="1" l="1"/>
  <c r="Z23" i="1"/>
  <c r="O21" i="1"/>
  <c r="AY80" i="1"/>
  <c r="AU80" i="1"/>
  <c r="BG80" i="1"/>
  <c r="BO83" i="1"/>
  <c r="CG41" i="1"/>
  <c r="AY86" i="1"/>
  <c r="BA23" i="1"/>
  <c r="AU97" i="1"/>
  <c r="AI86" i="1"/>
  <c r="BG5" i="1"/>
  <c r="BK80" i="1"/>
  <c r="AM86" i="1"/>
  <c r="AM83" i="1"/>
  <c r="AE83" i="1"/>
  <c r="W83" i="1"/>
  <c r="O83" i="1"/>
  <c r="G83" i="1"/>
  <c r="AQ80" i="1"/>
  <c r="AI80" i="1"/>
  <c r="AA80" i="1"/>
  <c r="S80" i="1"/>
  <c r="K80" i="1"/>
  <c r="C80" i="1"/>
  <c r="S7" i="1"/>
  <c r="BA86" i="1"/>
  <c r="BC33" i="1"/>
  <c r="AU60" i="1"/>
  <c r="BK15" i="1"/>
  <c r="BM33" i="1"/>
  <c r="BQ60" i="1"/>
  <c r="BU83" i="1"/>
  <c r="BW15" i="1"/>
  <c r="CA33" i="1"/>
  <c r="CA15" i="1"/>
  <c r="Z92" i="1"/>
  <c r="AL92" i="1"/>
  <c r="BM37" i="1"/>
  <c r="BQ97" i="1"/>
  <c r="AS86" i="1"/>
  <c r="AQ83" i="1"/>
  <c r="AI83" i="1"/>
  <c r="AA83" i="1"/>
  <c r="T83" i="1"/>
  <c r="S83" i="1" s="1"/>
  <c r="K83" i="1"/>
  <c r="C83" i="1"/>
  <c r="U81" i="1"/>
  <c r="AM80" i="1"/>
  <c r="AE80" i="1"/>
  <c r="W80" i="1"/>
  <c r="O80" i="1"/>
  <c r="G80" i="1"/>
  <c r="O35" i="1"/>
  <c r="K23" i="1"/>
  <c r="C23" i="1"/>
  <c r="AW7" i="1"/>
  <c r="BC15" i="1"/>
  <c r="BC83" i="1"/>
  <c r="AW97" i="1"/>
  <c r="BE37" i="1"/>
  <c r="BE7" i="1"/>
  <c r="BM60" i="1"/>
  <c r="BO37" i="1"/>
  <c r="BO60" i="1"/>
  <c r="AL54" i="1"/>
  <c r="AL93" i="1" s="1"/>
  <c r="AL94" i="1" s="1"/>
  <c r="AL96" i="1" s="1"/>
  <c r="BA60" i="1"/>
  <c r="AQ90" i="1"/>
  <c r="AI90" i="1"/>
  <c r="AA90" i="1"/>
  <c r="T90" i="1"/>
  <c r="S90" i="1" s="1"/>
  <c r="K90" i="1"/>
  <c r="C90" i="1"/>
  <c r="AM60" i="1"/>
  <c r="AE60" i="1"/>
  <c r="J54" i="1"/>
  <c r="J93" i="1" s="1"/>
  <c r="AJ33" i="1"/>
  <c r="AI33" i="1" s="1"/>
  <c r="X33" i="1"/>
  <c r="Y33" i="1" s="1"/>
  <c r="AQ23" i="1"/>
  <c r="S15" i="1"/>
  <c r="AA13" i="1"/>
  <c r="AM7" i="1"/>
  <c r="BA83" i="1"/>
  <c r="BE83" i="1"/>
  <c r="BA97" i="1"/>
  <c r="BE80" i="1"/>
  <c r="BK23" i="1"/>
  <c r="BM86" i="1"/>
  <c r="BM83" i="1"/>
  <c r="BO33" i="1"/>
  <c r="BO86" i="1"/>
  <c r="BQ15" i="1"/>
  <c r="CC7" i="1"/>
  <c r="CP96" i="1"/>
  <c r="CO94" i="1"/>
  <c r="CQ94" i="1"/>
  <c r="AP54" i="1"/>
  <c r="AP93" i="1" s="1"/>
  <c r="AT54" i="1"/>
  <c r="AT93" i="1" s="1"/>
  <c r="BK83" i="1"/>
  <c r="AM90" i="1"/>
  <c r="AE90" i="1"/>
  <c r="W90" i="1"/>
  <c r="O90" i="1"/>
  <c r="G90" i="1"/>
  <c r="AQ86" i="1"/>
  <c r="AQ60" i="1"/>
  <c r="AI60" i="1"/>
  <c r="AA60" i="1"/>
  <c r="AX54" i="1"/>
  <c r="AX93" i="1" s="1"/>
  <c r="S23" i="1"/>
  <c r="AG13" i="1"/>
  <c r="AY7" i="1"/>
  <c r="N7" i="1"/>
  <c r="M7" i="1" s="1"/>
  <c r="W7" i="1"/>
  <c r="BE86" i="1"/>
  <c r="BK97" i="1"/>
  <c r="BO7" i="1"/>
  <c r="BO80" i="1"/>
  <c r="BU80" i="1"/>
  <c r="BW37" i="1"/>
  <c r="BW7" i="1"/>
  <c r="BU60" i="1"/>
  <c r="BY15" i="1"/>
  <c r="BY7" i="1"/>
  <c r="CE15" i="1"/>
  <c r="CF92" i="1"/>
  <c r="CG86" i="1"/>
  <c r="X15" i="1"/>
  <c r="BA37" i="1"/>
  <c r="AY83" i="1"/>
  <c r="AV92" i="1"/>
  <c r="AU92" i="1" s="1"/>
  <c r="BQ80" i="1"/>
  <c r="BS97" i="1"/>
  <c r="BY37" i="1"/>
  <c r="BW23" i="1"/>
  <c r="BW83" i="1"/>
  <c r="CC60" i="1"/>
  <c r="Y97" i="1"/>
  <c r="AB92" i="1"/>
  <c r="AA92" i="1" s="1"/>
  <c r="AK86" i="1"/>
  <c r="AW37" i="1"/>
  <c r="AO37" i="1"/>
  <c r="AG37" i="1"/>
  <c r="Y37" i="1"/>
  <c r="AG25" i="1"/>
  <c r="M21" i="1"/>
  <c r="AQ15" i="1"/>
  <c r="AI15" i="1"/>
  <c r="V54" i="1"/>
  <c r="V93" i="1" s="1"/>
  <c r="F54" i="1"/>
  <c r="AU7" i="1"/>
  <c r="BA33" i="1"/>
  <c r="BC97" i="1"/>
  <c r="BI31" i="1"/>
  <c r="BG60" i="1"/>
  <c r="BO97" i="1"/>
  <c r="BS80" i="1"/>
  <c r="BU33" i="1"/>
  <c r="BQ37" i="1"/>
  <c r="BS60" i="1"/>
  <c r="BU23" i="1"/>
  <c r="BS83" i="1"/>
  <c r="BY33" i="1"/>
  <c r="BW80" i="1"/>
  <c r="CG83" i="1"/>
  <c r="AV54" i="1"/>
  <c r="AV93" i="1" s="1"/>
  <c r="AO86" i="1"/>
  <c r="BC60" i="1"/>
  <c r="BM23" i="1"/>
  <c r="S88" i="1"/>
  <c r="AT92" i="1"/>
  <c r="AD92" i="1"/>
  <c r="AP92" i="1"/>
  <c r="B92" i="1"/>
  <c r="L54" i="1"/>
  <c r="L93" i="1" s="1"/>
  <c r="K93" i="1" s="1"/>
  <c r="AQ7" i="1"/>
  <c r="K7" i="1"/>
  <c r="C7" i="1"/>
  <c r="BC37" i="1"/>
  <c r="BG31" i="1"/>
  <c r="BE60" i="1"/>
  <c r="BK86" i="1"/>
  <c r="BM15" i="1"/>
  <c r="BM80" i="1"/>
  <c r="BY86" i="1"/>
  <c r="CC15" i="1"/>
  <c r="CM54" i="1"/>
  <c r="Z7" i="1"/>
  <c r="Y7" i="1" s="1"/>
  <c r="Y5" i="1"/>
  <c r="BB54" i="1"/>
  <c r="BB93" i="1" s="1"/>
  <c r="BA7" i="1"/>
  <c r="BI60" i="1"/>
  <c r="M35" i="1"/>
  <c r="AE21" i="1"/>
  <c r="AF23" i="1"/>
  <c r="AE23" i="1" s="1"/>
  <c r="B54" i="1"/>
  <c r="B93" i="1" s="1"/>
  <c r="O13" i="1"/>
  <c r="M13" i="1"/>
  <c r="BA80" i="1"/>
  <c r="BE97" i="1"/>
  <c r="BG58" i="1"/>
  <c r="BH15" i="1"/>
  <c r="BG15" i="1" s="1"/>
  <c r="BI13" i="1"/>
  <c r="BY23" i="1"/>
  <c r="AY97" i="1"/>
  <c r="Q37" i="1"/>
  <c r="R54" i="1"/>
  <c r="AB23" i="1"/>
  <c r="AA23" i="1" s="1"/>
  <c r="AK21" i="1"/>
  <c r="AI21" i="1"/>
  <c r="AC21" i="1"/>
  <c r="AE13" i="1"/>
  <c r="AF15" i="1"/>
  <c r="AE15" i="1" s="1"/>
  <c r="Y13" i="1"/>
  <c r="Z15" i="1"/>
  <c r="AO7" i="1"/>
  <c r="U7" i="1"/>
  <c r="E7" i="1"/>
  <c r="AI5" i="1"/>
  <c r="AH7" i="1"/>
  <c r="AG5" i="1"/>
  <c r="AA5" i="1"/>
  <c r="BC7" i="1"/>
  <c r="BC80" i="1"/>
  <c r="BD54" i="1"/>
  <c r="BC23" i="1"/>
  <c r="BH83" i="1"/>
  <c r="BI83" i="1" s="1"/>
  <c r="BI81" i="1"/>
  <c r="BG81" i="1"/>
  <c r="BL54" i="1"/>
  <c r="BL93" i="1" s="1"/>
  <c r="BK7" i="1"/>
  <c r="BU7" i="1"/>
  <c r="BO23" i="1"/>
  <c r="BS7" i="1"/>
  <c r="BQ7" i="1"/>
  <c r="BY83" i="1"/>
  <c r="CE37" i="1"/>
  <c r="CE97" i="1"/>
  <c r="CH54" i="1"/>
  <c r="CH92" i="1"/>
  <c r="CI92" i="1" s="1"/>
  <c r="BH23" i="1"/>
  <c r="BI21" i="1"/>
  <c r="AR54" i="1"/>
  <c r="AR93" i="1" s="1"/>
  <c r="AQ93" i="1" s="1"/>
  <c r="G7" i="1"/>
  <c r="H54" i="1"/>
  <c r="J55" i="1" s="1"/>
  <c r="AD7" i="1"/>
  <c r="AC7" i="1" s="1"/>
  <c r="AC5" i="1"/>
  <c r="W5" i="1"/>
  <c r="BH86" i="1"/>
  <c r="BG86" i="1" s="1"/>
  <c r="BG84" i="1"/>
  <c r="BK60" i="1"/>
  <c r="AF92" i="1"/>
  <c r="AG92" i="1" s="1"/>
  <c r="AN54" i="1"/>
  <c r="AN55" i="1" s="1"/>
  <c r="T54" i="1"/>
  <c r="T93" i="1" s="1"/>
  <c r="D54" i="1"/>
  <c r="AY23" i="1"/>
  <c r="AJ23" i="1"/>
  <c r="AI23" i="1" s="1"/>
  <c r="AG21" i="1"/>
  <c r="W21" i="1"/>
  <c r="X23" i="1"/>
  <c r="W23" i="1" s="1"/>
  <c r="AB15" i="1"/>
  <c r="AK13" i="1"/>
  <c r="AI13" i="1"/>
  <c r="AC13" i="1"/>
  <c r="AS7" i="1"/>
  <c r="P54" i="1"/>
  <c r="P93" i="1" s="1"/>
  <c r="I7" i="1"/>
  <c r="AE5" i="1"/>
  <c r="BE33" i="1"/>
  <c r="BI58" i="1"/>
  <c r="BK37" i="1"/>
  <c r="BK33" i="1"/>
  <c r="BU37" i="1"/>
  <c r="BU97" i="1"/>
  <c r="BO15" i="1"/>
  <c r="BS33" i="1"/>
  <c r="BQ33" i="1"/>
  <c r="BS86" i="1"/>
  <c r="BQ86" i="1"/>
  <c r="BU15" i="1"/>
  <c r="BS15" i="1"/>
  <c r="BW60" i="1"/>
  <c r="BY80" i="1"/>
  <c r="CA60" i="1"/>
  <c r="BY60" i="1"/>
  <c r="CC23" i="1"/>
  <c r="CC83" i="1"/>
  <c r="AS37" i="1"/>
  <c r="AK37" i="1"/>
  <c r="AC37" i="1"/>
  <c r="U37" i="1"/>
  <c r="AY33" i="1"/>
  <c r="AU23" i="1"/>
  <c r="AM23" i="1"/>
  <c r="O23" i="1"/>
  <c r="G23" i="1"/>
  <c r="AU15" i="1"/>
  <c r="AM15" i="1"/>
  <c r="O15" i="1"/>
  <c r="G15" i="1"/>
  <c r="BF54" i="1"/>
  <c r="BE54" i="1" s="1"/>
  <c r="BU86" i="1"/>
  <c r="BY97" i="1"/>
  <c r="CA7" i="1"/>
  <c r="CC33" i="1"/>
  <c r="CC86" i="1"/>
  <c r="CC97" i="1"/>
  <c r="CD54" i="1"/>
  <c r="CG15" i="1"/>
  <c r="CE33" i="1"/>
  <c r="CC37" i="1"/>
  <c r="BL92" i="1"/>
  <c r="BP54" i="1"/>
  <c r="BP93" i="1" s="1"/>
  <c r="BT54" i="1"/>
  <c r="BT93" i="1" s="1"/>
  <c r="BV54" i="1"/>
  <c r="BV93" i="1" s="1"/>
  <c r="BX54" i="1"/>
  <c r="BX93" i="1" s="1"/>
  <c r="W60" i="1"/>
  <c r="S60" i="1"/>
  <c r="O60" i="1"/>
  <c r="K60" i="1"/>
  <c r="G60" i="1"/>
  <c r="C60" i="1"/>
  <c r="M37" i="1"/>
  <c r="AU33" i="1"/>
  <c r="AQ33" i="1"/>
  <c r="AM33" i="1"/>
  <c r="AE33" i="1"/>
  <c r="AA33" i="1"/>
  <c r="W33" i="1"/>
  <c r="S33" i="1"/>
  <c r="O33" i="1"/>
  <c r="K33" i="1"/>
  <c r="G33" i="1"/>
  <c r="BP92" i="1"/>
  <c r="BT92" i="1"/>
  <c r="BV92" i="1"/>
  <c r="BX92" i="1"/>
  <c r="BW92" i="1" s="1"/>
  <c r="AZ54" i="1"/>
  <c r="AZ92" i="1"/>
  <c r="BD92" i="1"/>
  <c r="BG97" i="1"/>
  <c r="BJ54" i="1"/>
  <c r="BN54" i="1"/>
  <c r="BN93" i="1" s="1"/>
  <c r="AQ97" i="1"/>
  <c r="AM97" i="1"/>
  <c r="AI97" i="1"/>
  <c r="AE97" i="1"/>
  <c r="AA97" i="1"/>
  <c r="AS80" i="1"/>
  <c r="AO80" i="1"/>
  <c r="AK80" i="1"/>
  <c r="AG80" i="1"/>
  <c r="AC80" i="1"/>
  <c r="Y80" i="1"/>
  <c r="U80" i="1"/>
  <c r="Q80" i="1"/>
  <c r="M80" i="1"/>
  <c r="I80" i="1"/>
  <c r="E80" i="1"/>
  <c r="AW33" i="1"/>
  <c r="AS33" i="1"/>
  <c r="AO33" i="1"/>
  <c r="AK33" i="1"/>
  <c r="AG33" i="1"/>
  <c r="AC33" i="1"/>
  <c r="U33" i="1"/>
  <c r="Q33" i="1"/>
  <c r="M33" i="1"/>
  <c r="I33" i="1"/>
  <c r="E33" i="1"/>
  <c r="AG31" i="1"/>
  <c r="AC31" i="1"/>
  <c r="Y31" i="1"/>
  <c r="AW23" i="1"/>
  <c r="AS23" i="1"/>
  <c r="AO23" i="1"/>
  <c r="U23" i="1"/>
  <c r="Q23" i="1"/>
  <c r="M23" i="1"/>
  <c r="I23" i="1"/>
  <c r="E23" i="1"/>
  <c r="BF92" i="1"/>
  <c r="BJ92" i="1"/>
  <c r="BN92" i="1"/>
  <c r="CA80" i="1"/>
  <c r="CA86" i="1"/>
  <c r="CA97" i="1"/>
  <c r="BJ93" i="1"/>
  <c r="BJ94" i="1" s="1"/>
  <c r="AX92" i="1"/>
  <c r="BR54" i="1"/>
  <c r="BR93" i="1" s="1"/>
  <c r="BZ92" i="1"/>
  <c r="CG37" i="1"/>
  <c r="AS97" i="1"/>
  <c r="AO97" i="1"/>
  <c r="AK97" i="1"/>
  <c r="AG97" i="1"/>
  <c r="AC97" i="1"/>
  <c r="AR92" i="1"/>
  <c r="AN92" i="1"/>
  <c r="AO92" i="1" s="1"/>
  <c r="AJ92" i="1"/>
  <c r="AS90" i="1"/>
  <c r="AO90" i="1"/>
  <c r="AK90" i="1"/>
  <c r="AG90" i="1"/>
  <c r="AC90" i="1"/>
  <c r="Y90" i="1"/>
  <c r="Q90" i="1"/>
  <c r="M90" i="1"/>
  <c r="I90" i="1"/>
  <c r="E90" i="1"/>
  <c r="AS83" i="1"/>
  <c r="AO83" i="1"/>
  <c r="AK83" i="1"/>
  <c r="AG83" i="1"/>
  <c r="AC83" i="1"/>
  <c r="Y83" i="1"/>
  <c r="Q83" i="1"/>
  <c r="M83" i="1"/>
  <c r="I83" i="1"/>
  <c r="E83" i="1"/>
  <c r="AS60" i="1"/>
  <c r="AO60" i="1"/>
  <c r="AK60" i="1"/>
  <c r="AG60" i="1"/>
  <c r="AC60" i="1"/>
  <c r="Y60" i="1"/>
  <c r="U60" i="1"/>
  <c r="Q60" i="1"/>
  <c r="M60" i="1"/>
  <c r="I60" i="1"/>
  <c r="E60" i="1"/>
  <c r="AY37" i="1"/>
  <c r="AU37" i="1"/>
  <c r="AQ37" i="1"/>
  <c r="AM37" i="1"/>
  <c r="AI37" i="1"/>
  <c r="AE37" i="1"/>
  <c r="AA37" i="1"/>
  <c r="W37" i="1"/>
  <c r="S37" i="1"/>
  <c r="O37" i="1"/>
  <c r="K37" i="1"/>
  <c r="C33" i="1"/>
  <c r="AI31" i="1"/>
  <c r="AE31" i="1"/>
  <c r="AA31" i="1"/>
  <c r="AI25" i="1"/>
  <c r="AW15" i="1"/>
  <c r="AS15" i="1"/>
  <c r="AO15" i="1"/>
  <c r="AK15" i="1"/>
  <c r="AC15" i="1"/>
  <c r="U15" i="1"/>
  <c r="Q15" i="1"/>
  <c r="M15" i="1"/>
  <c r="I15" i="1"/>
  <c r="E15" i="1"/>
  <c r="BB92" i="1"/>
  <c r="BR92" i="1"/>
  <c r="BZ54" i="1"/>
  <c r="BZ93" i="1" s="1"/>
  <c r="CB54" i="1"/>
  <c r="CB93" i="1" s="1"/>
  <c r="CB92" i="1"/>
  <c r="CE7" i="1"/>
  <c r="CE23" i="1"/>
  <c r="CF54" i="1"/>
  <c r="CD92" i="1"/>
  <c r="CC92" i="1" s="1"/>
  <c r="CE86" i="1"/>
  <c r="CG33" i="1"/>
  <c r="CI37" i="1"/>
  <c r="CI41" i="1"/>
  <c r="CE83" i="1"/>
  <c r="CI7" i="1"/>
  <c r="BI37" i="1"/>
  <c r="BG37" i="1"/>
  <c r="BG23" i="1"/>
  <c r="BI23" i="1"/>
  <c r="BG7" i="1"/>
  <c r="BI7" i="1"/>
  <c r="BI33" i="1"/>
  <c r="BG33" i="1"/>
  <c r="BI15" i="1"/>
  <c r="CD93" i="1"/>
  <c r="X92" i="1"/>
  <c r="V92" i="1"/>
  <c r="R92" i="1"/>
  <c r="P92" i="1"/>
  <c r="N92" i="1"/>
  <c r="L92" i="1"/>
  <c r="J92" i="1"/>
  <c r="H92" i="1"/>
  <c r="F92" i="1"/>
  <c r="D92" i="1"/>
  <c r="AR55" i="1"/>
  <c r="CE60" i="1"/>
  <c r="CG7" i="1"/>
  <c r="AS93" i="1" l="1"/>
  <c r="BP94" i="1"/>
  <c r="BQ92" i="1"/>
  <c r="BQ93" i="1"/>
  <c r="L55" i="1"/>
  <c r="BB94" i="1"/>
  <c r="U90" i="1"/>
  <c r="CE92" i="1"/>
  <c r="AC92" i="1"/>
  <c r="BL55" i="1"/>
  <c r="AZ55" i="1"/>
  <c r="X54" i="1"/>
  <c r="X55" i="1" s="1"/>
  <c r="K54" i="1"/>
  <c r="U83" i="1"/>
  <c r="AX94" i="1"/>
  <c r="AX96" i="1" s="1"/>
  <c r="AW96" i="1" s="1"/>
  <c r="BC92" i="1"/>
  <c r="BL94" i="1"/>
  <c r="AV94" i="1"/>
  <c r="AV96" i="1" s="1"/>
  <c r="E54" i="1"/>
  <c r="BY54" i="1"/>
  <c r="AW54" i="1"/>
  <c r="AA7" i="1"/>
  <c r="B94" i="1"/>
  <c r="B96" i="1" s="1"/>
  <c r="Z54" i="1"/>
  <c r="BS54" i="1"/>
  <c r="S54" i="1"/>
  <c r="BM54" i="1"/>
  <c r="BE92" i="1"/>
  <c r="W15" i="1"/>
  <c r="AO54" i="1"/>
  <c r="CG54" i="1"/>
  <c r="Y15" i="1"/>
  <c r="AT94" i="1"/>
  <c r="N54" i="1"/>
  <c r="P55" i="1"/>
  <c r="T92" i="1"/>
  <c r="S92" i="1" s="1"/>
  <c r="AY92" i="1"/>
  <c r="BH54" i="1"/>
  <c r="BH55" i="1" s="1"/>
  <c r="BZ94" i="1"/>
  <c r="AU54" i="1"/>
  <c r="AZ93" i="1"/>
  <c r="BA93" i="1" s="1"/>
  <c r="BM92" i="1"/>
  <c r="Y23" i="1"/>
  <c r="U54" i="1"/>
  <c r="BW54" i="1"/>
  <c r="O7" i="1"/>
  <c r="AE92" i="1"/>
  <c r="F93" i="1"/>
  <c r="F94" i="1" s="1"/>
  <c r="AP94" i="1"/>
  <c r="AP96" i="1" s="1"/>
  <c r="CO96" i="1"/>
  <c r="CQ96" i="1"/>
  <c r="AU93" i="1"/>
  <c r="AC23" i="1"/>
  <c r="AW93" i="1"/>
  <c r="AV55" i="1"/>
  <c r="CH93" i="1"/>
  <c r="CI93" i="1" s="1"/>
  <c r="BG83" i="1"/>
  <c r="G54" i="1"/>
  <c r="AM54" i="1"/>
  <c r="CA92" i="1"/>
  <c r="BO54" i="1"/>
  <c r="AY54" i="1"/>
  <c r="AG23" i="1"/>
  <c r="I54" i="1"/>
  <c r="BU54" i="1"/>
  <c r="BU92" i="1"/>
  <c r="BF55" i="1"/>
  <c r="BH92" i="1"/>
  <c r="BG92" i="1" s="1"/>
  <c r="BK93" i="1"/>
  <c r="AT55" i="1"/>
  <c r="C54" i="1"/>
  <c r="AX55" i="1"/>
  <c r="BB55" i="1"/>
  <c r="BQ54" i="1"/>
  <c r="BS92" i="1"/>
  <c r="AQ54" i="1"/>
  <c r="BA54" i="1"/>
  <c r="AS54" i="1"/>
  <c r="U93" i="1"/>
  <c r="CM93" i="1"/>
  <c r="BW93" i="1"/>
  <c r="BX94" i="1"/>
  <c r="BX96" i="1" s="1"/>
  <c r="BM93" i="1"/>
  <c r="BO93" i="1"/>
  <c r="BN94" i="1"/>
  <c r="BO94" i="1" s="1"/>
  <c r="BV94" i="1"/>
  <c r="BU93" i="1"/>
  <c r="BS93" i="1"/>
  <c r="BO92" i="1"/>
  <c r="AA15" i="1"/>
  <c r="AB54" i="1"/>
  <c r="AD54" i="1"/>
  <c r="AH54" i="1"/>
  <c r="AG7" i="1"/>
  <c r="AJ54" i="1"/>
  <c r="BY92" i="1"/>
  <c r="BT94" i="1"/>
  <c r="BT96" i="1" s="1"/>
  <c r="AW92" i="1"/>
  <c r="BI86" i="1"/>
  <c r="BA92" i="1"/>
  <c r="AG15" i="1"/>
  <c r="O54" i="1"/>
  <c r="BN55" i="1"/>
  <c r="BK54" i="1"/>
  <c r="AK23" i="1"/>
  <c r="BF93" i="1"/>
  <c r="AN93" i="1"/>
  <c r="AN94" i="1" s="1"/>
  <c r="AP55" i="1"/>
  <c r="CG92" i="1"/>
  <c r="V55" i="1"/>
  <c r="D55" i="1"/>
  <c r="D93" i="1"/>
  <c r="D94" i="1" s="1"/>
  <c r="R93" i="1"/>
  <c r="R94" i="1" s="1"/>
  <c r="R55" i="1"/>
  <c r="F55" i="1"/>
  <c r="T55" i="1"/>
  <c r="CC54" i="1"/>
  <c r="CA54" i="1"/>
  <c r="BK92" i="1"/>
  <c r="Q54" i="1"/>
  <c r="AI7" i="1"/>
  <c r="H55" i="1"/>
  <c r="H93" i="1"/>
  <c r="H94" i="1" s="1"/>
  <c r="BD93" i="1"/>
  <c r="BC93" i="1" s="1"/>
  <c r="BD55" i="1"/>
  <c r="BC54" i="1"/>
  <c r="AF54" i="1"/>
  <c r="AE7" i="1"/>
  <c r="CE54" i="1"/>
  <c r="CF93" i="1"/>
  <c r="CF94" i="1" s="1"/>
  <c r="CF96" i="1" s="1"/>
  <c r="AI92" i="1"/>
  <c r="AQ92" i="1"/>
  <c r="AR94" i="1"/>
  <c r="AW94" i="1"/>
  <c r="AM92" i="1"/>
  <c r="CB94" i="1"/>
  <c r="CB96" i="1" s="1"/>
  <c r="AK92" i="1"/>
  <c r="AS92" i="1"/>
  <c r="CI54" i="1"/>
  <c r="E92" i="1"/>
  <c r="I92" i="1"/>
  <c r="J94" i="1"/>
  <c r="M92" i="1"/>
  <c r="Q92" i="1"/>
  <c r="V94" i="1"/>
  <c r="BP96" i="1"/>
  <c r="BN96" i="1"/>
  <c r="BJ96" i="1"/>
  <c r="BB96" i="1"/>
  <c r="BR94" i="1"/>
  <c r="C92" i="1"/>
  <c r="G92" i="1"/>
  <c r="K92" i="1"/>
  <c r="L94" i="1"/>
  <c r="O92" i="1"/>
  <c r="P94" i="1"/>
  <c r="T94" i="1"/>
  <c r="W92" i="1"/>
  <c r="Y92" i="1"/>
  <c r="CC93" i="1"/>
  <c r="CD94" i="1"/>
  <c r="BZ96" i="1"/>
  <c r="BK94" i="1"/>
  <c r="BL96" i="1"/>
  <c r="BY93" i="1"/>
  <c r="CA93" i="1"/>
  <c r="BH93" i="1"/>
  <c r="BI54" i="1"/>
  <c r="BJ55" i="1"/>
  <c r="BG54" i="1"/>
  <c r="X93" i="1" l="1"/>
  <c r="U92" i="1"/>
  <c r="BY94" i="1"/>
  <c r="Y54" i="1"/>
  <c r="AZ94" i="1"/>
  <c r="BA94" i="1" s="1"/>
  <c r="Z55" i="1"/>
  <c r="W54" i="1"/>
  <c r="AY93" i="1"/>
  <c r="CA94" i="1"/>
  <c r="BU94" i="1"/>
  <c r="AT96" i="1"/>
  <c r="AU96" i="1" s="1"/>
  <c r="AU94" i="1"/>
  <c r="CH94" i="1"/>
  <c r="CH96" i="1" s="1"/>
  <c r="CI96" i="1" s="1"/>
  <c r="Z93" i="1"/>
  <c r="Z94" i="1" s="1"/>
  <c r="Z96" i="1" s="1"/>
  <c r="N93" i="1"/>
  <c r="N55" i="1"/>
  <c r="M54" i="1"/>
  <c r="AZ96" i="1"/>
  <c r="AY96" i="1" s="1"/>
  <c r="BW94" i="1"/>
  <c r="BI92" i="1"/>
  <c r="BV96" i="1"/>
  <c r="BW96" i="1" s="1"/>
  <c r="CM94" i="1"/>
  <c r="CM96" i="1"/>
  <c r="CE94" i="1"/>
  <c r="AF93" i="1"/>
  <c r="AE54" i="1"/>
  <c r="AF55" i="1"/>
  <c r="I93" i="1"/>
  <c r="G93" i="1"/>
  <c r="Q93" i="1"/>
  <c r="S93" i="1"/>
  <c r="AH93" i="1"/>
  <c r="AH55" i="1"/>
  <c r="AG54" i="1"/>
  <c r="BK96" i="1"/>
  <c r="CG93" i="1"/>
  <c r="E93" i="1"/>
  <c r="C93" i="1"/>
  <c r="AD93" i="1"/>
  <c r="AD55" i="1"/>
  <c r="AC54" i="1"/>
  <c r="AO93" i="1"/>
  <c r="AM93" i="1"/>
  <c r="AJ93" i="1"/>
  <c r="AJ55" i="1"/>
  <c r="AL55" i="1"/>
  <c r="AI54" i="1"/>
  <c r="AK54" i="1"/>
  <c r="AB93" i="1"/>
  <c r="AB55" i="1"/>
  <c r="AA54" i="1"/>
  <c r="BM94" i="1"/>
  <c r="CE93" i="1"/>
  <c r="BD94" i="1"/>
  <c r="BF94" i="1"/>
  <c r="BE93" i="1"/>
  <c r="AN96" i="1"/>
  <c r="AM94" i="1"/>
  <c r="AO94" i="1"/>
  <c r="BO96" i="1"/>
  <c r="AR96" i="1"/>
  <c r="AS94" i="1"/>
  <c r="AQ94" i="1"/>
  <c r="CI94" i="1"/>
  <c r="BY96" i="1"/>
  <c r="CA96" i="1"/>
  <c r="S94" i="1"/>
  <c r="T96" i="1"/>
  <c r="P96" i="1"/>
  <c r="K94" i="1"/>
  <c r="L96" i="1"/>
  <c r="G94" i="1"/>
  <c r="H96" i="1"/>
  <c r="C94" i="1"/>
  <c r="D96" i="1"/>
  <c r="C96" i="1" s="1"/>
  <c r="BQ94" i="1"/>
  <c r="BR96" i="1"/>
  <c r="BQ96" i="1" s="1"/>
  <c r="CG96" i="1"/>
  <c r="BG93" i="1"/>
  <c r="BI93" i="1"/>
  <c r="CC94" i="1"/>
  <c r="CD96" i="1"/>
  <c r="CC96" i="1" s="1"/>
  <c r="U94" i="1"/>
  <c r="V96" i="1"/>
  <c r="Q94" i="1"/>
  <c r="R96" i="1"/>
  <c r="I94" i="1"/>
  <c r="J96" i="1"/>
  <c r="E94" i="1"/>
  <c r="F96" i="1"/>
  <c r="E96" i="1" s="1"/>
  <c r="BM96" i="1"/>
  <c r="BH94" i="1"/>
  <c r="BS94" i="1"/>
  <c r="AY94" i="1" l="1"/>
  <c r="BA96" i="1"/>
  <c r="W93" i="1"/>
  <c r="X94" i="1"/>
  <c r="U96" i="1"/>
  <c r="Y93" i="1"/>
  <c r="M93" i="1"/>
  <c r="N94" i="1"/>
  <c r="O93" i="1"/>
  <c r="BU96" i="1"/>
  <c r="CG94" i="1"/>
  <c r="CE96" i="1"/>
  <c r="BF96" i="1"/>
  <c r="BE94" i="1"/>
  <c r="BC94" i="1"/>
  <c r="BD96" i="1"/>
  <c r="BC96" i="1" s="1"/>
  <c r="AD94" i="1"/>
  <c r="AC93" i="1"/>
  <c r="AH94" i="1"/>
  <c r="AG93" i="1"/>
  <c r="I96" i="1"/>
  <c r="Q96" i="1"/>
  <c r="Y94" i="1"/>
  <c r="AB94" i="1"/>
  <c r="AA93" i="1"/>
  <c r="AK93" i="1"/>
  <c r="AI93" i="1"/>
  <c r="AJ94" i="1"/>
  <c r="AE93" i="1"/>
  <c r="AF94" i="1"/>
  <c r="AM96" i="1"/>
  <c r="AO96" i="1"/>
  <c r="AQ96" i="1"/>
  <c r="AS96" i="1"/>
  <c r="BS96" i="1"/>
  <c r="BH96" i="1"/>
  <c r="BG94" i="1"/>
  <c r="BI94" i="1"/>
  <c r="G96" i="1"/>
  <c r="K96" i="1"/>
  <c r="S96" i="1"/>
  <c r="W94" i="1" l="1"/>
  <c r="X96" i="1"/>
  <c r="M94" i="1"/>
  <c r="N96" i="1"/>
  <c r="O94" i="1"/>
  <c r="BE96" i="1"/>
  <c r="AD96" i="1"/>
  <c r="AC94" i="1"/>
  <c r="AI94" i="1"/>
  <c r="AJ96" i="1"/>
  <c r="AK94" i="1"/>
  <c r="AB96" i="1"/>
  <c r="AA96" i="1" s="1"/>
  <c r="AA94" i="1"/>
  <c r="AH96" i="1"/>
  <c r="AG94" i="1"/>
  <c r="AF96" i="1"/>
  <c r="AE96" i="1" s="1"/>
  <c r="AE94" i="1"/>
  <c r="BG96" i="1"/>
  <c r="BI96" i="1"/>
  <c r="W96" i="1" l="1"/>
  <c r="Y96" i="1"/>
  <c r="M96" i="1"/>
  <c r="O96" i="1"/>
  <c r="AC96" i="1"/>
  <c r="AG96" i="1"/>
  <c r="AK96" i="1"/>
  <c r="AI96" i="1"/>
</calcChain>
</file>

<file path=xl/sharedStrings.xml><?xml version="1.0" encoding="utf-8"?>
<sst xmlns="http://schemas.openxmlformats.org/spreadsheetml/2006/main" count="676" uniqueCount="64">
  <si>
    <t>%Chg.</t>
  </si>
  <si>
    <t xml:space="preserve"> </t>
  </si>
  <si>
    <t>State Assessed</t>
  </si>
  <si>
    <t>Total</t>
  </si>
  <si>
    <t>Total Boroughs</t>
  </si>
  <si>
    <t>Cordova</t>
  </si>
  <si>
    <t>Craig</t>
  </si>
  <si>
    <t>Delta Junction</t>
  </si>
  <si>
    <t>Dillingham</t>
  </si>
  <si>
    <t>Eagle</t>
  </si>
  <si>
    <t>Galena</t>
  </si>
  <si>
    <t>Hoonah</t>
  </si>
  <si>
    <t>Hooper Bay</t>
  </si>
  <si>
    <t>Hydaburg</t>
  </si>
  <si>
    <t>Kake</t>
  </si>
  <si>
    <t>Klawock</t>
  </si>
  <si>
    <t>Nenana</t>
  </si>
  <si>
    <t>Nome</t>
  </si>
  <si>
    <t>Pelican</t>
  </si>
  <si>
    <t>St. Mary's</t>
  </si>
  <si>
    <t>Skagway</t>
  </si>
  <si>
    <t>Tanana</t>
  </si>
  <si>
    <t>Unalaska</t>
  </si>
  <si>
    <t>Valdez</t>
  </si>
  <si>
    <t>Whittier</t>
  </si>
  <si>
    <t>See Borough</t>
  </si>
  <si>
    <t>Municipal Total</t>
  </si>
  <si>
    <t>Outside Municipalities</t>
  </si>
  <si>
    <t xml:space="preserve">Total Statewide </t>
  </si>
  <si>
    <t>Statewide Oil &amp; Gas Totals</t>
  </si>
  <si>
    <t>CITIES in the Unorganized Borough</t>
  </si>
  <si>
    <t>Annual Full Values</t>
  </si>
  <si>
    <t>BOROUGHS- Year Formed</t>
  </si>
  <si>
    <t>Aleutions East Borough-1987</t>
  </si>
  <si>
    <t>Municipality of Anchorage-1975</t>
  </si>
  <si>
    <t>Bristol Bay Borough-1962</t>
  </si>
  <si>
    <t xml:space="preserve">Denali Borough-1990          </t>
  </si>
  <si>
    <t>Fairbanks North Star Borough-1964</t>
  </si>
  <si>
    <t>Haines Borough-2002</t>
  </si>
  <si>
    <t>City &amp; Borough of Juneau-1970</t>
  </si>
  <si>
    <t>Kenai Peninsula Borough-1964</t>
  </si>
  <si>
    <t>Ketchikan Gateway Borough-1963</t>
  </si>
  <si>
    <t>Kodiak Island Borough-1963</t>
  </si>
  <si>
    <t>Lake &amp; Peninsula Borough -1989</t>
  </si>
  <si>
    <t>Matanuska-Susitna Borough-1964</t>
  </si>
  <si>
    <t>North Slope Borough-1972</t>
  </si>
  <si>
    <t xml:space="preserve">Northwest Arctic Borough-1986 </t>
  </si>
  <si>
    <t>City &amp; Borough of Sitka-1971</t>
  </si>
  <si>
    <t>City &amp; Borough of Yakutat-1992</t>
  </si>
  <si>
    <t>Municipality of Skagway-2007</t>
  </si>
  <si>
    <t>City &amp; Borough of Wrangell-2008</t>
  </si>
  <si>
    <t>as borough 2008</t>
  </si>
  <si>
    <t>as borough 2007</t>
  </si>
  <si>
    <t>An FVD is no longer calculated  (not a school district)</t>
  </si>
  <si>
    <t>Total Cities ( In Unorganized Boro)</t>
  </si>
  <si>
    <t xml:space="preserve">Formed </t>
  </si>
  <si>
    <t>This table lists only organized Boroughs and Cities that are school districts</t>
  </si>
  <si>
    <t>Year</t>
  </si>
  <si>
    <t>FVD</t>
  </si>
  <si>
    <t>Petersburg Borough - 2013</t>
  </si>
  <si>
    <t>Petersburg (Boro 2013)</t>
  </si>
  <si>
    <t>Yakutat (Boro 1992)</t>
  </si>
  <si>
    <t>Wrangell (Boro 2008)</t>
  </si>
  <si>
    <t>%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</si>
</sst>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[Red]\(0\)"/>
    <numFmt numFmtId="165" formatCode="&quot;$&quot;#,##0"/>
    <numFmt numFmtId="166" formatCode="[$$-409]\ #,##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8"/>
      <name val="Arial Narrow"/>
      <family val="2"/>
    </font>
    <font>
      <b/>
      <sz val="10"/>
      <name val="Arial"/>
      <family val="2"/>
    </font>
    <font>
      <b/>
      <sz val="11"/>
      <color indexed="12"/>
      <name val="Arial"/>
      <family val="2"/>
    </font>
    <font>
      <sz val="10"/>
      <name val="Arial"/>
      <family val="2"/>
    </font>
    <font>
      <sz val="11"/>
      <color indexed="10"/>
      <name val="Calibri"/>
      <family val="2"/>
    </font>
    <font>
      <sz val="11"/>
      <color indexed="8"/>
      <name val="Calibri"/>
      <family val="2"/>
    </font>
    <font>
      <sz val="11"/>
      <color indexed="49"/>
      <name val="Calibri"/>
      <family val="2"/>
    </font>
    <font>
      <b/>
      <sz val="11"/>
      <color indexed="43"/>
      <name val="Calibri"/>
      <family val="2"/>
    </font>
    <font>
      <b/>
      <sz val="11"/>
      <color indexed="8"/>
      <name val="Calibri"/>
      <family val="2"/>
    </font>
    <font>
      <sz val="10"/>
      <color indexed="9"/>
      <name val="Arial"/>
      <family val="2"/>
    </font>
    <font>
      <i/>
      <sz val="11"/>
      <color indexed="50"/>
      <name val="Calibri"/>
      <family val="2"/>
    </font>
    <font>
      <sz val="11"/>
      <color indexed="36"/>
      <name val="Calibri"/>
      <family val="2"/>
    </font>
    <font>
      <b/>
      <sz val="18"/>
      <color indexed="9"/>
      <name val="Arial"/>
      <family val="2"/>
    </font>
    <font>
      <b/>
      <sz val="18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1"/>
      <color indexed="21"/>
      <name val="Calibri"/>
      <family val="2"/>
    </font>
    <font>
      <sz val="11"/>
      <color indexed="50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sz val="9"/>
      <name val="Verdana"/>
      <family val="2"/>
    </font>
    <font>
      <b/>
      <sz val="11"/>
      <color indexed="10"/>
      <name val="Calibri"/>
      <family val="2"/>
    </font>
    <font>
      <b/>
      <sz val="18"/>
      <color indexed="21"/>
      <name val="Cambria"/>
      <family val="2"/>
    </font>
    <font>
      <sz val="11"/>
      <color indexed="63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8"/>
      </patternFill>
    </fill>
    <fill>
      <patternFill patternType="solid">
        <fgColor indexed="51"/>
      </patternFill>
    </fill>
    <fill>
      <patternFill patternType="solid">
        <fgColor indexed="34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5"/>
      </patternFill>
    </fill>
    <fill>
      <patternFill patternType="solid">
        <fgColor indexed="42"/>
      </patternFill>
    </fill>
    <fill>
      <patternFill patternType="solid">
        <fgColor indexed="50"/>
      </patternFill>
    </fill>
    <fill>
      <patternFill patternType="solid">
        <fgColor indexed="52"/>
      </patternFill>
    </fill>
    <fill>
      <patternFill patternType="solid">
        <fgColor indexed="15"/>
      </patternFill>
    </fill>
    <fill>
      <patternFill patternType="solid">
        <fgColor indexed="47"/>
      </patternFill>
    </fill>
    <fill>
      <patternFill patternType="solid">
        <fgColor indexed="37"/>
      </patternFill>
    </fill>
    <fill>
      <patternFill patternType="solid">
        <fgColor indexed="12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double">
        <color indexed="4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double">
        <color indexed="10"/>
      </top>
      <bottom/>
      <diagonal/>
    </border>
  </borders>
  <cellStyleXfs count="177">
    <xf numFmtId="0" fontId="0" fillId="0" borderId="0"/>
    <xf numFmtId="40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8" fillId="4" borderId="4" applyNumberFormat="0" applyAlignment="0" applyProtection="0"/>
    <xf numFmtId="0" fontId="18" fillId="4" borderId="4" applyNumberFormat="0" applyAlignment="0" applyProtection="0"/>
    <xf numFmtId="0" fontId="18" fillId="4" borderId="4" applyNumberFormat="0" applyAlignment="0" applyProtection="0"/>
    <xf numFmtId="0" fontId="19" fillId="11" borderId="5" applyNumberFormat="0" applyAlignment="0" applyProtection="0"/>
    <xf numFmtId="0" fontId="19" fillId="11" borderId="5" applyNumberFormat="0" applyAlignment="0" applyProtection="0"/>
    <xf numFmtId="0" fontId="19" fillId="11" borderId="5" applyNumberFormat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3" fontId="20" fillId="0" borderId="0"/>
    <xf numFmtId="3" fontId="20" fillId="0" borderId="0"/>
    <xf numFmtId="3" fontId="14" fillId="0" borderId="0"/>
    <xf numFmtId="3" fontId="20" fillId="0" borderId="0"/>
    <xf numFmtId="3" fontId="20" fillId="0" borderId="0"/>
    <xf numFmtId="44" fontId="14" fillId="0" borderId="0" applyFont="0" applyFill="0" applyBorder="0" applyAlignment="0" applyProtection="0"/>
    <xf numFmtId="166" fontId="20" fillId="0" borderId="0"/>
    <xf numFmtId="166" fontId="20" fillId="0" borderId="0"/>
    <xf numFmtId="166" fontId="14" fillId="0" borderId="0"/>
    <xf numFmtId="166" fontId="20" fillId="0" borderId="0"/>
    <xf numFmtId="166" fontId="20" fillId="0" borderId="0"/>
    <xf numFmtId="14" fontId="20" fillId="0" borderId="0"/>
    <xf numFmtId="14" fontId="20" fillId="0" borderId="0"/>
    <xf numFmtId="14" fontId="14" fillId="0" borderId="0"/>
    <xf numFmtId="14" fontId="20" fillId="0" borderId="0"/>
    <xf numFmtId="14" fontId="20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2" fontId="20" fillId="0" borderId="0"/>
    <xf numFmtId="2" fontId="20" fillId="0" borderId="0"/>
    <xf numFmtId="2" fontId="14" fillId="0" borderId="0"/>
    <xf numFmtId="2" fontId="20" fillId="0" borderId="0"/>
    <xf numFmtId="2" fontId="20" fillId="0" borderId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0" fontId="23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7" borderId="4" applyNumberFormat="0" applyAlignment="0" applyProtection="0"/>
    <xf numFmtId="0" fontId="28" fillId="7" borderId="4" applyNumberFormat="0" applyAlignment="0" applyProtection="0"/>
    <xf numFmtId="0" fontId="28" fillId="7" borderId="4" applyNumberFormat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14" fillId="0" borderId="0"/>
    <xf numFmtId="0" fontId="1" fillId="0" borderId="0"/>
    <xf numFmtId="0" fontId="1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16" borderId="8" applyNumberFormat="0" applyFont="0" applyAlignment="0" applyProtection="0"/>
    <xf numFmtId="0" fontId="14" fillId="16" borderId="8" applyNumberFormat="0" applyFont="0" applyAlignment="0" applyProtection="0"/>
    <xf numFmtId="0" fontId="14" fillId="16" borderId="8" applyNumberFormat="0" applyFont="0" applyAlignment="0" applyProtection="0"/>
    <xf numFmtId="0" fontId="32" fillId="4" borderId="9" applyNumberFormat="0" applyAlignment="0" applyProtection="0"/>
    <xf numFmtId="0" fontId="32" fillId="4" borderId="9" applyNumberFormat="0" applyAlignment="0" applyProtection="0"/>
    <xf numFmtId="0" fontId="32" fillId="4" borderId="9" applyNumberFormat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0" fillId="0" borderId="0"/>
    <xf numFmtId="0" fontId="14" fillId="0" borderId="10"/>
    <xf numFmtId="0" fontId="20" fillId="0" borderId="0"/>
    <xf numFmtId="0" fontId="20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" fillId="0" borderId="0"/>
  </cellStyleXfs>
  <cellXfs count="11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5" fontId="3" fillId="0" borderId="0" xfId="0" applyNumberFormat="1" applyFont="1"/>
    <xf numFmtId="10" fontId="3" fillId="0" borderId="0" xfId="0" applyNumberFormat="1" applyFont="1"/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6" fillId="0" borderId="0" xfId="0" applyFont="1"/>
    <xf numFmtId="5" fontId="6" fillId="0" borderId="0" xfId="0" applyNumberFormat="1" applyFont="1"/>
    <xf numFmtId="0" fontId="4" fillId="0" borderId="0" xfId="0" applyFont="1"/>
    <xf numFmtId="0" fontId="3" fillId="0" borderId="0" xfId="0" quotePrefix="1" applyFont="1"/>
    <xf numFmtId="10" fontId="0" fillId="0" borderId="0" xfId="0" applyNumberFormat="1"/>
    <xf numFmtId="10" fontId="7" fillId="0" borderId="0" xfId="0" applyNumberFormat="1" applyFont="1" applyAlignment="1">
      <alignment horizontal="center" vertical="center"/>
    </xf>
    <xf numFmtId="6" fontId="8" fillId="0" borderId="0" xfId="2" applyNumberFormat="1" applyFont="1"/>
    <xf numFmtId="164" fontId="9" fillId="0" borderId="0" xfId="1" applyNumberFormat="1" applyFont="1" applyAlignment="1">
      <alignment horizontal="center" vertical="center"/>
    </xf>
    <xf numFmtId="165" fontId="8" fillId="0" borderId="0" xfId="0" applyNumberFormat="1" applyFont="1"/>
    <xf numFmtId="1" fontId="9" fillId="0" borderId="0" xfId="1" applyNumberFormat="1" applyFont="1" applyAlignment="1">
      <alignment horizontal="center" vertical="center"/>
    </xf>
    <xf numFmtId="10" fontId="8" fillId="0" borderId="0" xfId="3" applyNumberFormat="1" applyFont="1"/>
    <xf numFmtId="5" fontId="8" fillId="0" borderId="0" xfId="0" applyNumberFormat="1" applyFont="1"/>
    <xf numFmtId="0" fontId="8" fillId="0" borderId="0" xfId="0" applyFont="1"/>
    <xf numFmtId="6" fontId="10" fillId="0" borderId="0" xfId="2" applyNumberFormat="1" applyFont="1"/>
    <xf numFmtId="0" fontId="9" fillId="0" borderId="0" xfId="2" applyNumberFormat="1" applyFont="1" applyAlignment="1">
      <alignment horizontal="center" vertical="center"/>
    </xf>
    <xf numFmtId="6" fontId="0" fillId="0" borderId="0" xfId="2" applyNumberFormat="1" applyFont="1"/>
    <xf numFmtId="10" fontId="0" fillId="0" borderId="0" xfId="3" applyNumberFormat="1" applyFont="1"/>
    <xf numFmtId="165" fontId="8" fillId="0" borderId="0" xfId="0" applyNumberFormat="1" applyFont="1" applyFill="1"/>
    <xf numFmtId="10" fontId="3" fillId="0" borderId="0" xfId="0" applyNumberFormat="1" applyFont="1" applyFill="1"/>
    <xf numFmtId="6" fontId="8" fillId="0" borderId="0" xfId="2" applyNumberFormat="1" applyFont="1" applyFill="1"/>
    <xf numFmtId="6" fontId="3" fillId="0" borderId="0" xfId="2" applyNumberFormat="1" applyFont="1"/>
    <xf numFmtId="5" fontId="6" fillId="0" borderId="0" xfId="0" applyNumberFormat="1" applyFont="1" applyAlignment="1">
      <alignment horizontal="right"/>
    </xf>
    <xf numFmtId="5" fontId="6" fillId="0" borderId="0" xfId="0" applyNumberFormat="1" applyFont="1" applyAlignment="1">
      <alignment horizontal="left"/>
    </xf>
    <xf numFmtId="5" fontId="11" fillId="0" borderId="0" xfId="0" applyNumberFormat="1" applyFont="1" applyAlignment="1">
      <alignment horizontal="right"/>
    </xf>
    <xf numFmtId="0" fontId="10" fillId="0" borderId="0" xfId="0" applyFont="1"/>
    <xf numFmtId="5" fontId="6" fillId="0" borderId="1" xfId="0" applyNumberFormat="1" applyFont="1" applyBorder="1"/>
    <xf numFmtId="5" fontId="3" fillId="0" borderId="1" xfId="0" applyNumberFormat="1" applyFont="1" applyBorder="1"/>
    <xf numFmtId="10" fontId="3" fillId="0" borderId="1" xfId="0" applyNumberFormat="1" applyFont="1" applyBorder="1"/>
    <xf numFmtId="6" fontId="8" fillId="0" borderId="1" xfId="2" applyNumberFormat="1" applyFont="1" applyBorder="1"/>
    <xf numFmtId="165" fontId="8" fillId="0" borderId="1" xfId="0" applyNumberFormat="1" applyFont="1" applyBorder="1"/>
    <xf numFmtId="6" fontId="3" fillId="0" borderId="1" xfId="2" applyNumberFormat="1" applyFont="1" applyBorder="1"/>
    <xf numFmtId="5" fontId="6" fillId="0" borderId="2" xfId="0" applyNumberFormat="1" applyFont="1" applyBorder="1"/>
    <xf numFmtId="5" fontId="3" fillId="0" borderId="2" xfId="0" applyNumberFormat="1" applyFont="1" applyBorder="1"/>
    <xf numFmtId="10" fontId="3" fillId="0" borderId="2" xfId="0" applyNumberFormat="1" applyFont="1" applyBorder="1"/>
    <xf numFmtId="165" fontId="3" fillId="0" borderId="2" xfId="0" applyNumberFormat="1" applyFont="1" applyBorder="1"/>
    <xf numFmtId="6" fontId="3" fillId="0" borderId="2" xfId="2" applyNumberFormat="1" applyFont="1" applyBorder="1"/>
    <xf numFmtId="5" fontId="6" fillId="0" borderId="2" xfId="0" applyNumberFormat="1" applyFont="1" applyBorder="1" applyAlignment="1">
      <alignment horizontal="left"/>
    </xf>
    <xf numFmtId="165" fontId="8" fillId="0" borderId="2" xfId="0" applyNumberFormat="1" applyFont="1" applyBorder="1"/>
    <xf numFmtId="0" fontId="10" fillId="0" borderId="1" xfId="0" applyFont="1" applyBorder="1"/>
    <xf numFmtId="0" fontId="10" fillId="0" borderId="2" xfId="0" applyFont="1" applyBorder="1"/>
    <xf numFmtId="6" fontId="8" fillId="0" borderId="2" xfId="2" applyNumberFormat="1" applyFont="1" applyBorder="1"/>
    <xf numFmtId="165" fontId="8" fillId="0" borderId="2" xfId="0" applyNumberFormat="1" applyFont="1" applyFill="1" applyBorder="1"/>
    <xf numFmtId="10" fontId="3" fillId="0" borderId="2" xfId="0" applyNumberFormat="1" applyFont="1" applyFill="1" applyBorder="1"/>
    <xf numFmtId="5" fontId="3" fillId="2" borderId="0" xfId="0" applyNumberFormat="1" applyFont="1" applyFill="1"/>
    <xf numFmtId="10" fontId="3" fillId="2" borderId="0" xfId="0" applyNumberFormat="1" applyFont="1" applyFill="1"/>
    <xf numFmtId="6" fontId="8" fillId="2" borderId="0" xfId="2" applyNumberFormat="1" applyFont="1" applyFill="1"/>
    <xf numFmtId="165" fontId="8" fillId="2" borderId="0" xfId="0" applyNumberFormat="1" applyFont="1" applyFill="1"/>
    <xf numFmtId="6" fontId="3" fillId="2" borderId="0" xfId="2" applyNumberFormat="1" applyFont="1" applyFill="1"/>
    <xf numFmtId="0" fontId="4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165" fontId="3" fillId="0" borderId="0" xfId="2" applyNumberFormat="1" applyFont="1"/>
    <xf numFmtId="165" fontId="3" fillId="0" borderId="0" xfId="0" applyNumberFormat="1" applyFont="1"/>
    <xf numFmtId="165" fontId="3" fillId="0" borderId="2" xfId="2" applyNumberFormat="1" applyFont="1" applyBorder="1"/>
    <xf numFmtId="165" fontId="8" fillId="0" borderId="2" xfId="2" applyNumberFormat="1" applyFont="1" applyBorder="1"/>
    <xf numFmtId="0" fontId="0" fillId="0" borderId="2" xfId="0" applyBorder="1"/>
    <xf numFmtId="10" fontId="3" fillId="0" borderId="3" xfId="0" applyNumberFormat="1" applyFont="1" applyBorder="1"/>
    <xf numFmtId="165" fontId="3" fillId="0" borderId="3" xfId="0" applyNumberFormat="1" applyFont="1" applyBorder="1"/>
    <xf numFmtId="165" fontId="8" fillId="0" borderId="3" xfId="0" applyNumberFormat="1" applyFont="1" applyBorder="1"/>
    <xf numFmtId="5" fontId="10" fillId="0" borderId="0" xfId="0" applyNumberFormat="1" applyFont="1"/>
    <xf numFmtId="165" fontId="8" fillId="0" borderId="0" xfId="0" applyNumberFormat="1" applyFont="1" applyBorder="1"/>
    <xf numFmtId="165" fontId="10" fillId="0" borderId="0" xfId="0" applyNumberFormat="1" applyFont="1"/>
    <xf numFmtId="10" fontId="3" fillId="0" borderId="0" xfId="0" applyNumberFormat="1" applyFont="1" applyBorder="1"/>
    <xf numFmtId="165" fontId="10" fillId="3" borderId="0" xfId="0" applyNumberFormat="1" applyFont="1" applyFill="1"/>
    <xf numFmtId="10" fontId="3" fillId="3" borderId="0" xfId="0" applyNumberFormat="1" applyFont="1" applyFill="1"/>
    <xf numFmtId="0" fontId="0" fillId="3" borderId="0" xfId="0" applyFill="1"/>
    <xf numFmtId="0" fontId="10" fillId="3" borderId="0" xfId="0" applyFont="1" applyFill="1"/>
    <xf numFmtId="165" fontId="8" fillId="0" borderId="0" xfId="0" applyNumberFormat="1" applyFont="1" applyFill="1" applyBorder="1"/>
    <xf numFmtId="5" fontId="3" fillId="0" borderId="0" xfId="0" applyNumberFormat="1" applyFont="1" applyBorder="1"/>
    <xf numFmtId="0" fontId="10" fillId="3" borderId="2" xfId="0" applyFont="1" applyFill="1" applyBorder="1"/>
    <xf numFmtId="0" fontId="8" fillId="0" borderId="2" xfId="0" applyFont="1" applyBorder="1"/>
    <xf numFmtId="0" fontId="6" fillId="3" borderId="0" xfId="0" applyFont="1" applyFill="1" applyAlignment="1">
      <alignment horizontal="left"/>
    </xf>
    <xf numFmtId="0" fontId="6" fillId="3" borderId="2" xfId="0" applyFont="1" applyFill="1" applyBorder="1" applyAlignment="1">
      <alignment horizontal="right"/>
    </xf>
    <xf numFmtId="10" fontId="7" fillId="0" borderId="0" xfId="0" applyNumberFormat="1" applyFont="1" applyFill="1" applyAlignment="1">
      <alignment horizontal="center" vertical="center"/>
    </xf>
    <xf numFmtId="0" fontId="0" fillId="0" borderId="0" xfId="0" applyFill="1"/>
    <xf numFmtId="0" fontId="0" fillId="0" borderId="2" xfId="0" applyFill="1" applyBorder="1"/>
    <xf numFmtId="0" fontId="0" fillId="0" borderId="3" xfId="0" applyFill="1" applyBorder="1"/>
    <xf numFmtId="10" fontId="3" fillId="0" borderId="0" xfId="0" applyNumberFormat="1" applyFont="1" applyFill="1" applyBorder="1"/>
    <xf numFmtId="0" fontId="8" fillId="0" borderId="2" xfId="0" applyFont="1" applyFill="1" applyBorder="1"/>
    <xf numFmtId="0" fontId="0" fillId="0" borderId="0" xfId="0" applyFill="1" applyAlignment="1">
      <alignment horizontal="center" vertical="center"/>
    </xf>
    <xf numFmtId="165" fontId="8" fillId="0" borderId="2" xfId="2" applyNumberFormat="1" applyFont="1" applyFill="1" applyBorder="1"/>
    <xf numFmtId="165" fontId="3" fillId="0" borderId="2" xfId="0" applyNumberFormat="1" applyFont="1" applyFill="1" applyBorder="1"/>
    <xf numFmtId="165" fontId="8" fillId="0" borderId="3" xfId="0" applyNumberFormat="1" applyFont="1" applyFill="1" applyBorder="1"/>
    <xf numFmtId="5" fontId="3" fillId="0" borderId="0" xfId="0" applyNumberFormat="1" applyFont="1" applyFill="1"/>
    <xf numFmtId="165" fontId="10" fillId="0" borderId="0" xfId="0" applyNumberFormat="1" applyFont="1" applyFill="1"/>
    <xf numFmtId="5" fontId="6" fillId="0" borderId="0" xfId="0" applyNumberFormat="1" applyFont="1" applyFill="1"/>
    <xf numFmtId="0" fontId="3" fillId="0" borderId="2" xfId="0" applyFont="1" applyBorder="1"/>
    <xf numFmtId="0" fontId="3" fillId="0" borderId="2" xfId="0" applyFont="1" applyFill="1" applyBorder="1"/>
    <xf numFmtId="0" fontId="8" fillId="0" borderId="0" xfId="0" applyFont="1" applyAlignment="1">
      <alignment horizontal="right"/>
    </xf>
    <xf numFmtId="6" fontId="8" fillId="0" borderId="0" xfId="0" applyNumberFormat="1" applyFont="1" applyAlignment="1">
      <alignment horizontal="right"/>
    </xf>
    <xf numFmtId="165" fontId="6" fillId="0" borderId="0" xfId="0" applyNumberFormat="1" applyFont="1"/>
    <xf numFmtId="165" fontId="3" fillId="0" borderId="0" xfId="0" applyNumberFormat="1" applyFont="1" applyBorder="1"/>
    <xf numFmtId="0" fontId="14" fillId="0" borderId="0" xfId="0" applyFont="1" applyFill="1" applyAlignment="1">
      <alignment horizontal="center" vertical="center"/>
    </xf>
    <xf numFmtId="0" fontId="3" fillId="0" borderId="0" xfId="0" applyFont="1" applyFill="1"/>
    <xf numFmtId="165" fontId="3" fillId="0" borderId="0" xfId="0" applyNumberFormat="1" applyFont="1" applyFill="1"/>
    <xf numFmtId="165" fontId="3" fillId="0" borderId="0" xfId="0" applyNumberFormat="1" applyFont="1" applyFill="1" applyBorder="1"/>
    <xf numFmtId="5" fontId="6" fillId="0" borderId="0" xfId="0" applyNumberFormat="1" applyFont="1" applyBorder="1"/>
    <xf numFmtId="6" fontId="8" fillId="0" borderId="0" xfId="2" applyNumberFormat="1" applyFont="1" applyBorder="1"/>
    <xf numFmtId="6" fontId="3" fillId="0" borderId="0" xfId="2" applyNumberFormat="1" applyFont="1" applyBorder="1"/>
    <xf numFmtId="0" fontId="6" fillId="0" borderId="1" xfId="0" applyFont="1" applyBorder="1"/>
    <xf numFmtId="165" fontId="8" fillId="0" borderId="0" xfId="0" applyNumberFormat="1" applyFont="1" applyFill="1" applyAlignment="1">
      <alignment horizontal="right"/>
    </xf>
    <xf numFmtId="165" fontId="10" fillId="0" borderId="0" xfId="0" applyNumberFormat="1" applyFont="1" applyFill="1" applyAlignment="1">
      <alignment horizontal="right"/>
    </xf>
    <xf numFmtId="5" fontId="6" fillId="0" borderId="0" xfId="0" applyNumberFormat="1" applyFont="1" applyFill="1" applyAlignment="1"/>
    <xf numFmtId="165" fontId="4" fillId="0" borderId="0" xfId="0" applyNumberFormat="1" applyFont="1"/>
    <xf numFmtId="165" fontId="0" fillId="0" borderId="0" xfId="0" applyNumberFormat="1" applyAlignment="1">
      <alignment horizontal="center" vertical="center"/>
    </xf>
    <xf numFmtId="165" fontId="0" fillId="0" borderId="0" xfId="0" applyNumberFormat="1"/>
    <xf numFmtId="0" fontId="6" fillId="0" borderId="0" xfId="0" applyFont="1" applyAlignment="1">
      <alignment horizontal="center"/>
    </xf>
    <xf numFmtId="10" fontId="8" fillId="0" borderId="0" xfId="3" applyNumberFormat="1" applyFont="1" applyAlignment="1">
      <alignment horizontal="center"/>
    </xf>
    <xf numFmtId="0" fontId="8" fillId="0" borderId="0" xfId="0" applyFont="1" applyAlignment="1">
      <alignment horizontal="center"/>
    </xf>
  </cellXfs>
  <cellStyles count="177">
    <cellStyle name="20% - Accent1 2" xfId="6"/>
    <cellStyle name="20% - Accent1 3" xfId="7"/>
    <cellStyle name="20% - Accent1 4" xfId="8"/>
    <cellStyle name="20% - Accent2 2" xfId="9"/>
    <cellStyle name="20% - Accent2 3" xfId="10"/>
    <cellStyle name="20% - Accent2 4" xfId="11"/>
    <cellStyle name="20% - Accent3 2" xfId="12"/>
    <cellStyle name="20% - Accent3 3" xfId="13"/>
    <cellStyle name="20% - Accent3 4" xfId="14"/>
    <cellStyle name="20% - Accent4 2" xfId="15"/>
    <cellStyle name="20% - Accent4 3" xfId="16"/>
    <cellStyle name="20% - Accent4 4" xfId="17"/>
    <cellStyle name="20% - Accent5 2" xfId="18"/>
    <cellStyle name="20% - Accent5 3" xfId="19"/>
    <cellStyle name="20% - Accent5 4" xfId="20"/>
    <cellStyle name="20% - Accent6 2" xfId="21"/>
    <cellStyle name="20% - Accent6 3" xfId="22"/>
    <cellStyle name="20% - Accent6 4" xfId="23"/>
    <cellStyle name="40% - Accent1 2" xfId="24"/>
    <cellStyle name="40% - Accent1 3" xfId="25"/>
    <cellStyle name="40% - Accent1 4" xfId="26"/>
    <cellStyle name="40% - Accent2 2" xfId="27"/>
    <cellStyle name="40% - Accent2 3" xfId="28"/>
    <cellStyle name="40% - Accent2 4" xfId="29"/>
    <cellStyle name="40% - Accent3 2" xfId="30"/>
    <cellStyle name="40% - Accent3 3" xfId="31"/>
    <cellStyle name="40% - Accent3 4" xfId="32"/>
    <cellStyle name="40% - Accent4 2" xfId="33"/>
    <cellStyle name="40% - Accent4 3" xfId="34"/>
    <cellStyle name="40% - Accent4 4" xfId="35"/>
    <cellStyle name="40% - Accent5 2" xfId="36"/>
    <cellStyle name="40% - Accent5 3" xfId="37"/>
    <cellStyle name="40% - Accent5 4" xfId="38"/>
    <cellStyle name="40% - Accent6 2" xfId="39"/>
    <cellStyle name="40% - Accent6 3" xfId="40"/>
    <cellStyle name="40% - Accent6 4" xfId="41"/>
    <cellStyle name="60% - Accent1 2" xfId="42"/>
    <cellStyle name="60% - Accent1 3" xfId="43"/>
    <cellStyle name="60% - Accent1 4" xfId="44"/>
    <cellStyle name="60% - Accent2 2" xfId="45"/>
    <cellStyle name="60% - Accent2 3" xfId="46"/>
    <cellStyle name="60% - Accent2 4" xfId="47"/>
    <cellStyle name="60% - Accent3 2" xfId="48"/>
    <cellStyle name="60% - Accent3 3" xfId="49"/>
    <cellStyle name="60% - Accent3 4" xfId="50"/>
    <cellStyle name="60% - Accent4 2" xfId="51"/>
    <cellStyle name="60% - Accent4 3" xfId="52"/>
    <cellStyle name="60% - Accent4 4" xfId="53"/>
    <cellStyle name="60% - Accent5 2" xfId="54"/>
    <cellStyle name="60% - Accent5 3" xfId="55"/>
    <cellStyle name="60% - Accent5 4" xfId="56"/>
    <cellStyle name="60% - Accent6 2" xfId="57"/>
    <cellStyle name="60% - Accent6 3" xfId="58"/>
    <cellStyle name="60% - Accent6 4" xfId="59"/>
    <cellStyle name="Accent1 2" xfId="60"/>
    <cellStyle name="Accent1 3" xfId="61"/>
    <cellStyle name="Accent1 4" xfId="62"/>
    <cellStyle name="Accent2 2" xfId="63"/>
    <cellStyle name="Accent2 3" xfId="64"/>
    <cellStyle name="Accent2 4" xfId="65"/>
    <cellStyle name="Accent3 2" xfId="66"/>
    <cellStyle name="Accent3 3" xfId="67"/>
    <cellStyle name="Accent3 4" xfId="68"/>
    <cellStyle name="Accent4 2" xfId="69"/>
    <cellStyle name="Accent4 3" xfId="70"/>
    <cellStyle name="Accent4 4" xfId="71"/>
    <cellStyle name="Accent5 2" xfId="72"/>
    <cellStyle name="Accent5 3" xfId="73"/>
    <cellStyle name="Accent5 4" xfId="74"/>
    <cellStyle name="Accent6 2" xfId="75"/>
    <cellStyle name="Accent6 3" xfId="76"/>
    <cellStyle name="Accent6 4" xfId="77"/>
    <cellStyle name="Bad 2" xfId="78"/>
    <cellStyle name="Bad 3" xfId="79"/>
    <cellStyle name="Bad 4" xfId="80"/>
    <cellStyle name="Calculation 2" xfId="81"/>
    <cellStyle name="Calculation 3" xfId="82"/>
    <cellStyle name="Calculation 4" xfId="83"/>
    <cellStyle name="Check Cell 2" xfId="84"/>
    <cellStyle name="Check Cell 3" xfId="85"/>
    <cellStyle name="Check Cell 4" xfId="86"/>
    <cellStyle name="Comma" xfId="1" builtinId="3"/>
    <cellStyle name="Comma 2" xfId="87"/>
    <cellStyle name="Comma 3" xfId="88"/>
    <cellStyle name="Comma 4" xfId="89"/>
    <cellStyle name="Comma0" xfId="90"/>
    <cellStyle name="Comma0 2" xfId="91"/>
    <cellStyle name="Comma0 3" xfId="92"/>
    <cellStyle name="Comma0 3 2" xfId="93"/>
    <cellStyle name="Comma0 4" xfId="94"/>
    <cellStyle name="Currency" xfId="2" builtinId="4"/>
    <cellStyle name="Currency 2" xfId="4"/>
    <cellStyle name="Currency 3" xfId="95"/>
    <cellStyle name="Currency0" xfId="96"/>
    <cellStyle name="Currency0 2" xfId="97"/>
    <cellStyle name="Currency0 3" xfId="98"/>
    <cellStyle name="Currency0 3 2" xfId="99"/>
    <cellStyle name="Currency0 4" xfId="100"/>
    <cellStyle name="Date" xfId="101"/>
    <cellStyle name="Date 2" xfId="102"/>
    <cellStyle name="Date 3" xfId="103"/>
    <cellStyle name="Date 3 2" xfId="104"/>
    <cellStyle name="Date 4" xfId="105"/>
    <cellStyle name="Explanatory Text 2" xfId="106"/>
    <cellStyle name="Explanatory Text 3" xfId="107"/>
    <cellStyle name="Explanatory Text 4" xfId="108"/>
    <cellStyle name="Fixed" xfId="109"/>
    <cellStyle name="Fixed 2" xfId="110"/>
    <cellStyle name="Fixed 3" xfId="111"/>
    <cellStyle name="Fixed 3 2" xfId="112"/>
    <cellStyle name="Fixed 4" xfId="113"/>
    <cellStyle name="Good 2" xfId="114"/>
    <cellStyle name="Good 3" xfId="115"/>
    <cellStyle name="Good 4" xfId="116"/>
    <cellStyle name="Heading 1 2" xfId="117"/>
    <cellStyle name="Heading 1 3" xfId="118"/>
    <cellStyle name="Heading 1 3 2" xfId="119"/>
    <cellStyle name="Heading 1 4" xfId="120"/>
    <cellStyle name="Heading 2 2" xfId="121"/>
    <cellStyle name="Heading 2 3" xfId="122"/>
    <cellStyle name="Heading 2 3 2" xfId="123"/>
    <cellStyle name="Heading 2 4" xfId="124"/>
    <cellStyle name="Heading 3 2" xfId="125"/>
    <cellStyle name="Heading 3 3" xfId="126"/>
    <cellStyle name="Heading 3 4" xfId="127"/>
    <cellStyle name="Heading 4 2" xfId="128"/>
    <cellStyle name="Heading 4 3" xfId="129"/>
    <cellStyle name="Heading 4 4" xfId="130"/>
    <cellStyle name="Input 2" xfId="131"/>
    <cellStyle name="Input 3" xfId="132"/>
    <cellStyle name="Input 4" xfId="133"/>
    <cellStyle name="Linked Cell 2" xfId="134"/>
    <cellStyle name="Linked Cell 3" xfId="135"/>
    <cellStyle name="Linked Cell 4" xfId="136"/>
    <cellStyle name="Neutral 2" xfId="137"/>
    <cellStyle name="Neutral 3" xfId="138"/>
    <cellStyle name="Neutral 4" xfId="139"/>
    <cellStyle name="Normal" xfId="0" builtinId="0"/>
    <cellStyle name="Normal 12" xfId="140"/>
    <cellStyle name="Normal 2" xfId="5"/>
    <cellStyle name="Normal 2 2" xfId="141"/>
    <cellStyle name="Normal 2 2 2" xfId="142"/>
    <cellStyle name="Normal 2 2 3" xfId="143"/>
    <cellStyle name="Normal 2 3" xfId="144"/>
    <cellStyle name="Normal 2 4" xfId="145"/>
    <cellStyle name="Normal 3" xfId="146"/>
    <cellStyle name="Normal 3 2" xfId="147"/>
    <cellStyle name="Normal 3 3" xfId="148"/>
    <cellStyle name="Normal 4" xfId="149"/>
    <cellStyle name="Normal 4 2" xfId="150"/>
    <cellStyle name="Normal 5" xfId="151"/>
    <cellStyle name="Normal 5 2" xfId="152"/>
    <cellStyle name="Normal 6" xfId="153"/>
    <cellStyle name="Normal 7" xfId="154"/>
    <cellStyle name="Normal 7 2" xfId="155"/>
    <cellStyle name="Normal 8" xfId="156"/>
    <cellStyle name="Normal 81" xfId="176"/>
    <cellStyle name="Normal 9" xfId="157"/>
    <cellStyle name="Note 2" xfId="158"/>
    <cellStyle name="Note 3" xfId="159"/>
    <cellStyle name="Note 4" xfId="160"/>
    <cellStyle name="Output 2" xfId="161"/>
    <cellStyle name="Output 3" xfId="162"/>
    <cellStyle name="Output 4" xfId="163"/>
    <cellStyle name="Percent" xfId="3" builtinId="5"/>
    <cellStyle name="Percent 2" xfId="164"/>
    <cellStyle name="Percent 3" xfId="165"/>
    <cellStyle name="Title 2" xfId="166"/>
    <cellStyle name="Title 3" xfId="167"/>
    <cellStyle name="Title 4" xfId="168"/>
    <cellStyle name="Total 2" xfId="169"/>
    <cellStyle name="Total 3" xfId="170"/>
    <cellStyle name="Total 3 2" xfId="171"/>
    <cellStyle name="Total 4" xfId="172"/>
    <cellStyle name="Warning Text 2" xfId="173"/>
    <cellStyle name="Warning Text 3" xfId="174"/>
    <cellStyle name="Warning Text 4" xfId="17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>
                <a:latin typeface="Arial Black" panose="020B0A04020102020204" pitchFamily="34" charset="0"/>
              </a:rPr>
              <a:t>Statewide Full Value Determination History</a:t>
            </a:r>
          </a:p>
        </c:rich>
      </c:tx>
      <c:layout>
        <c:manualLayout>
          <c:xMode val="edge"/>
          <c:yMode val="edge"/>
          <c:x val="0.18673859125840758"/>
          <c:y val="3.23010501268380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805312631098531"/>
          <c:y val="0.11725734556721876"/>
          <c:w val="0.79805098263391072"/>
          <c:h val="0.78173285197408615"/>
        </c:manualLayout>
      </c:layout>
      <c:scatterChart>
        <c:scatterStyle val="smoothMarker"/>
        <c:varyColors val="0"/>
        <c:ser>
          <c:idx val="0"/>
          <c:order val="0"/>
          <c:tx>
            <c:v>Statewide Full Value History</c:v>
          </c:tx>
          <c:xVal>
            <c:numRef>
              <c:f>'FVD-Historic'!$A$2:$A$51</c:f>
              <c:numCache>
                <c:formatCode>General</c:formatCode>
                <c:ptCount val="50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</c:numCache>
            </c:numRef>
          </c:xVal>
          <c:yVal>
            <c:numRef>
              <c:f>'FVD-Historic'!$B$2:$B$51</c:f>
              <c:numCache>
                <c:formatCode>"$"#,##0_);[Red]\("$"#,##0\)</c:formatCode>
                <c:ptCount val="50"/>
                <c:pt idx="0">
                  <c:v>1855087233</c:v>
                </c:pt>
                <c:pt idx="1">
                  <c:v>1959734730</c:v>
                </c:pt>
                <c:pt idx="2">
                  <c:v>2280968664</c:v>
                </c:pt>
                <c:pt idx="3">
                  <c:v>2687570579</c:v>
                </c:pt>
                <c:pt idx="4">
                  <c:v>3346317205</c:v>
                </c:pt>
                <c:pt idx="5">
                  <c:v>4090132633</c:v>
                </c:pt>
                <c:pt idx="6">
                  <c:v>4632019657</c:v>
                </c:pt>
                <c:pt idx="7">
                  <c:v>6674571292</c:v>
                </c:pt>
                <c:pt idx="8">
                  <c:v>11681897320</c:v>
                </c:pt>
                <c:pt idx="9">
                  <c:v>17105126829</c:v>
                </c:pt>
                <c:pt idx="10">
                  <c:v>21344147789</c:v>
                </c:pt>
                <c:pt idx="11">
                  <c:v>25003954890</c:v>
                </c:pt>
                <c:pt idx="12">
                  <c:v>26756269443</c:v>
                </c:pt>
                <c:pt idx="13">
                  <c:v>29780286180</c:v>
                </c:pt>
                <c:pt idx="14">
                  <c:v>35241743816</c:v>
                </c:pt>
                <c:pt idx="15">
                  <c:v>39025702580</c:v>
                </c:pt>
                <c:pt idx="16">
                  <c:v>45009767610</c:v>
                </c:pt>
                <c:pt idx="17">
                  <c:v>48915236700</c:v>
                </c:pt>
                <c:pt idx="18">
                  <c:v>52116775100</c:v>
                </c:pt>
                <c:pt idx="19">
                  <c:v>47844222650</c:v>
                </c:pt>
                <c:pt idx="20">
                  <c:v>42250308590</c:v>
                </c:pt>
                <c:pt idx="21">
                  <c:v>39563979830</c:v>
                </c:pt>
                <c:pt idx="22">
                  <c:v>39668486410</c:v>
                </c:pt>
                <c:pt idx="23">
                  <c:v>40902463940</c:v>
                </c:pt>
                <c:pt idx="24">
                  <c:v>42278195580</c:v>
                </c:pt>
                <c:pt idx="25">
                  <c:v>42357481450</c:v>
                </c:pt>
                <c:pt idx="26">
                  <c:v>43829908630</c:v>
                </c:pt>
                <c:pt idx="27">
                  <c:v>44402066980</c:v>
                </c:pt>
                <c:pt idx="28">
                  <c:v>45265505220</c:v>
                </c:pt>
                <c:pt idx="29">
                  <c:v>47028720910</c:v>
                </c:pt>
                <c:pt idx="30">
                  <c:v>47484485830</c:v>
                </c:pt>
                <c:pt idx="31">
                  <c:v>48876809990</c:v>
                </c:pt>
                <c:pt idx="32">
                  <c:v>50443432410</c:v>
                </c:pt>
                <c:pt idx="33">
                  <c:v>52947103540</c:v>
                </c:pt>
                <c:pt idx="34">
                  <c:v>54963378640</c:v>
                </c:pt>
                <c:pt idx="35">
                  <c:v>58075191459</c:v>
                </c:pt>
                <c:pt idx="36">
                  <c:v>61185327129</c:v>
                </c:pt>
                <c:pt idx="37">
                  <c:v>66023110165</c:v>
                </c:pt>
                <c:pt idx="38">
                  <c:v>74840723759</c:v>
                </c:pt>
                <c:pt idx="39">
                  <c:v>83914538212</c:v>
                </c:pt>
                <c:pt idx="40">
                  <c:v>90191645982</c:v>
                </c:pt>
                <c:pt idx="41">
                  <c:v>95356424475</c:v>
                </c:pt>
                <c:pt idx="42">
                  <c:v>98062427420</c:v>
                </c:pt>
                <c:pt idx="43">
                  <c:v>98969409150</c:v>
                </c:pt>
                <c:pt idx="44">
                  <c:v>101328086990</c:v>
                </c:pt>
                <c:pt idx="45">
                  <c:v>107452784840</c:v>
                </c:pt>
                <c:pt idx="46">
                  <c:v>108632786890</c:v>
                </c:pt>
                <c:pt idx="47">
                  <c:v>111707106860</c:v>
                </c:pt>
                <c:pt idx="48">
                  <c:v>115230699630</c:v>
                </c:pt>
                <c:pt idx="49">
                  <c:v>117073699110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966-4B2A-A5D0-218453D14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29248"/>
        <c:axId val="57830784"/>
      </c:scatterChart>
      <c:valAx>
        <c:axId val="57829248"/>
        <c:scaling>
          <c:orientation val="minMax"/>
          <c:max val="2020"/>
          <c:min val="1968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 i="0" baseline="0">
                <a:latin typeface="Arial" panose="020B0604020202020204" pitchFamily="34" charset="0"/>
              </a:defRPr>
            </a:pPr>
            <a:endParaRPr lang="en-US"/>
          </a:p>
        </c:txPr>
        <c:crossAx val="57830784"/>
        <c:crosses val="autoZero"/>
        <c:crossBetween val="midCat"/>
      </c:valAx>
      <c:valAx>
        <c:axId val="5783078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100">
                    <a:latin typeface="Arial Black" panose="020B0A04020102020204" pitchFamily="34" charset="0"/>
                  </a:rPr>
                  <a:t>BILLIONS</a:t>
                </a:r>
              </a:p>
              <a:p>
                <a:pPr>
                  <a:defRPr/>
                </a:pPr>
                <a:r>
                  <a:rPr lang="en-US" sz="1100">
                    <a:latin typeface="Arial Black" panose="020B0A04020102020204" pitchFamily="34" charset="0"/>
                  </a:rPr>
                  <a:t>OF $</a:t>
                </a:r>
                <a:r>
                  <a:rPr lang="en-US"/>
                  <a:t> </a:t>
                </a:r>
              </a:p>
            </c:rich>
          </c:tx>
          <c:layout>
            <c:manualLayout>
              <c:xMode val="edge"/>
              <c:yMode val="edge"/>
              <c:x val="1.1382003254701107E-2"/>
              <c:y val="0.46652921246046736"/>
            </c:manualLayout>
          </c:layout>
          <c:overlay val="0"/>
        </c:title>
        <c:numFmt formatCode="&quot;$&quot;#,##0_);[Red]\(&quot;$&quot;#,##0\)" sourceLinked="1"/>
        <c:majorTickMark val="out"/>
        <c:minorTickMark val="none"/>
        <c:tickLblPos val="nextTo"/>
        <c:txPr>
          <a:bodyPr/>
          <a:lstStyle/>
          <a:p>
            <a:pPr>
              <a:defRPr sz="1100" b="1" i="0" baseline="0">
                <a:latin typeface="Arial" panose="020B0604020202020204" pitchFamily="34" charset="0"/>
              </a:defRPr>
            </a:pPr>
            <a:endParaRPr lang="en-US"/>
          </a:p>
        </c:txPr>
        <c:crossAx val="57829248"/>
        <c:crosses val="autoZero"/>
        <c:crossBetween val="midCat"/>
        <c:dispUnits>
          <c:builtInUnit val="billions"/>
        </c:dispUnits>
      </c:valAx>
      <c:spPr>
        <a:ln w="25400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1200" b="1" i="0" baseline="0">
              <a:latin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pageSetup orientation="landscape" r:id="rId1"/>
  <drawing r:id="rId2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800100</xdr:colOff>
      <xdr:row>87</xdr:row>
      <xdr:rowOff>57150</xdr:rowOff>
    </xdr:from>
    <xdr:to>
      <xdr:col>49</xdr:col>
      <xdr:colOff>304800</xdr:colOff>
      <xdr:row>89</xdr:row>
      <xdr:rowOff>123825</xdr:rowOff>
    </xdr:to>
    <xdr:sp macro="" textlink="">
      <xdr:nvSpPr>
        <xdr:cNvPr id="1137" name="AutoShape 1"/>
        <xdr:cNvSpPr>
          <a:spLocks/>
        </xdr:cNvSpPr>
      </xdr:nvSpPr>
      <xdr:spPr bwMode="auto">
        <a:xfrm>
          <a:off x="32937450" y="12087225"/>
          <a:ext cx="381000" cy="390525"/>
        </a:xfrm>
        <a:prstGeom prst="rightBrace">
          <a:avLst>
            <a:gd name="adj1" fmla="val 85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390525</xdr:colOff>
      <xdr:row>88</xdr:row>
      <xdr:rowOff>0</xdr:rowOff>
    </xdr:from>
    <xdr:to>
      <xdr:col>55</xdr:col>
      <xdr:colOff>200025</xdr:colOff>
      <xdr:row>89</xdr:row>
      <xdr:rowOff>47625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33404175" y="11391900"/>
          <a:ext cx="2428875" cy="20955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Yakutat formed as a borough in 1992</a:t>
          </a:r>
        </a:p>
      </xdr:txBody>
    </xdr:sp>
    <xdr:clientData/>
  </xdr:twoCellAnchor>
  <xdr:twoCellAnchor>
    <xdr:from>
      <xdr:col>1</xdr:col>
      <xdr:colOff>28575</xdr:colOff>
      <xdr:row>50</xdr:row>
      <xdr:rowOff>0</xdr:rowOff>
    </xdr:from>
    <xdr:to>
      <xdr:col>4</xdr:col>
      <xdr:colOff>504825</xdr:colOff>
      <xdr:row>51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1895475" y="5543550"/>
          <a:ext cx="2552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This area  did not form as a borough until 1992</a:t>
          </a:r>
        </a:p>
      </xdr:txBody>
    </xdr:sp>
    <xdr:clientData/>
  </xdr:twoCellAnchor>
  <xdr:twoCellAnchor>
    <xdr:from>
      <xdr:col>1</xdr:col>
      <xdr:colOff>28575</xdr:colOff>
      <xdr:row>34</xdr:row>
      <xdr:rowOff>19050</xdr:rowOff>
    </xdr:from>
    <xdr:to>
      <xdr:col>4</xdr:col>
      <xdr:colOff>495300</xdr:colOff>
      <xdr:row>35</xdr:row>
      <xdr:rowOff>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1895475" y="4524375"/>
          <a:ext cx="2543175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This area  did not form as a borough until 1972</a:t>
          </a:r>
        </a:p>
      </xdr:txBody>
    </xdr:sp>
    <xdr:clientData/>
  </xdr:twoCellAnchor>
  <xdr:twoCellAnchor>
    <xdr:from>
      <xdr:col>1</xdr:col>
      <xdr:colOff>19050</xdr:colOff>
      <xdr:row>38</xdr:row>
      <xdr:rowOff>28575</xdr:rowOff>
    </xdr:from>
    <xdr:to>
      <xdr:col>5</xdr:col>
      <xdr:colOff>0</xdr:colOff>
      <xdr:row>39</xdr:row>
      <xdr:rowOff>85725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1885950" y="5095875"/>
          <a:ext cx="257175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This area  did not form as a borough until 1986</a:t>
          </a:r>
        </a:p>
      </xdr:txBody>
    </xdr:sp>
    <xdr:clientData/>
  </xdr:twoCellAnchor>
  <xdr:twoCellAnchor>
    <xdr:from>
      <xdr:col>1</xdr:col>
      <xdr:colOff>28575</xdr:colOff>
      <xdr:row>10</xdr:row>
      <xdr:rowOff>19050</xdr:rowOff>
    </xdr:from>
    <xdr:to>
      <xdr:col>4</xdr:col>
      <xdr:colOff>495300</xdr:colOff>
      <xdr:row>11</xdr:row>
      <xdr:rowOff>9525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1895475" y="1409700"/>
          <a:ext cx="2543175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This area did not form as a borough until 1990</a:t>
          </a:r>
        </a:p>
      </xdr:txBody>
    </xdr:sp>
    <xdr:clientData/>
  </xdr:twoCellAnchor>
  <xdr:twoCellAnchor>
    <xdr:from>
      <xdr:col>1</xdr:col>
      <xdr:colOff>28575</xdr:colOff>
      <xdr:row>2</xdr:row>
      <xdr:rowOff>19050</xdr:rowOff>
    </xdr:from>
    <xdr:to>
      <xdr:col>4</xdr:col>
      <xdr:colOff>495300</xdr:colOff>
      <xdr:row>3</xdr:row>
      <xdr:rowOff>9525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1895475" y="371475"/>
          <a:ext cx="2543175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This area did not form as a borough until 1987</a:t>
          </a:r>
        </a:p>
      </xdr:txBody>
    </xdr:sp>
    <xdr:clientData/>
  </xdr:twoCellAnchor>
  <xdr:twoCellAnchor>
    <xdr:from>
      <xdr:col>1</xdr:col>
      <xdr:colOff>28575</xdr:colOff>
      <xdr:row>28</xdr:row>
      <xdr:rowOff>19050</xdr:rowOff>
    </xdr:from>
    <xdr:to>
      <xdr:col>4</xdr:col>
      <xdr:colOff>495300</xdr:colOff>
      <xdr:row>29</xdr:row>
      <xdr:rowOff>9525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1895475" y="3724275"/>
          <a:ext cx="2543175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This area did not form as a borough until 1989</a:t>
          </a:r>
        </a:p>
      </xdr:txBody>
    </xdr:sp>
    <xdr:clientData/>
  </xdr:twoCellAnchor>
  <xdr:twoCellAnchor>
    <xdr:from>
      <xdr:col>1</xdr:col>
      <xdr:colOff>0</xdr:colOff>
      <xdr:row>42</xdr:row>
      <xdr:rowOff>0</xdr:rowOff>
    </xdr:from>
    <xdr:to>
      <xdr:col>4</xdr:col>
      <xdr:colOff>495300</xdr:colOff>
      <xdr:row>43</xdr:row>
      <xdr:rowOff>57150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1866900" y="5629275"/>
          <a:ext cx="257175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This area  did not form as a borough until  2013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2359" cy="629879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10</xdr:row>
      <xdr:rowOff>31715</xdr:rowOff>
    </xdr:to>
    <xdr:sp macro="" textlink="">
      <xdr:nvSpPr>
        <xdr:cNvPr id="2" name="EsriDoNotEdit"/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9"/>
  <sheetViews>
    <sheetView topLeftCell="A7" workbookViewId="0">
      <selection activeCell="J21" sqref="J21"/>
    </sheetView>
  </sheetViews>
  <sheetFormatPr defaultRowHeight="11.25" x14ac:dyDescent="0.2"/>
  <cols>
    <col min="1" max="1" width="6.7109375" style="116" customWidth="1"/>
    <col min="2" max="2" width="14.140625" style="96" customWidth="1"/>
    <col min="3" max="3" width="12.42578125" style="116" customWidth="1"/>
    <col min="4" max="8" width="12.42578125" style="20" customWidth="1"/>
    <col min="9" max="9" width="12.85546875" style="20" customWidth="1"/>
    <col min="10" max="32" width="13.5703125" style="20" customWidth="1"/>
    <col min="33" max="44" width="13.28515625" style="20" bestFit="1" customWidth="1"/>
    <col min="45" max="16384" width="9.140625" style="20"/>
  </cols>
  <sheetData>
    <row r="1" spans="1:3" s="8" customFormat="1" x14ac:dyDescent="0.2">
      <c r="A1" s="114" t="s">
        <v>57</v>
      </c>
      <c r="B1" s="114" t="s">
        <v>58</v>
      </c>
      <c r="C1" s="114" t="s">
        <v>63</v>
      </c>
    </row>
    <row r="2" spans="1:3" x14ac:dyDescent="0.2">
      <c r="A2" s="116">
        <v>1968</v>
      </c>
      <c r="B2" s="97">
        <v>1855087233</v>
      </c>
      <c r="C2" s="115"/>
    </row>
    <row r="3" spans="1:3" x14ac:dyDescent="0.2">
      <c r="A3" s="116">
        <f>A2+1</f>
        <v>1969</v>
      </c>
      <c r="B3" s="97">
        <v>1959734730</v>
      </c>
      <c r="C3" s="115">
        <f t="shared" ref="C3:C41" si="0">(B3/B2)-1</f>
        <v>5.6411092232448112E-2</v>
      </c>
    </row>
    <row r="4" spans="1:3" x14ac:dyDescent="0.2">
      <c r="A4" s="116">
        <f t="shared" ref="A4:A67" si="1">A3+1</f>
        <v>1970</v>
      </c>
      <c r="B4" s="97">
        <v>2280968664</v>
      </c>
      <c r="C4" s="115">
        <f t="shared" si="0"/>
        <v>0.16391704912021443</v>
      </c>
    </row>
    <row r="5" spans="1:3" x14ac:dyDescent="0.2">
      <c r="A5" s="116">
        <f t="shared" si="1"/>
        <v>1971</v>
      </c>
      <c r="B5" s="97">
        <v>2687570579</v>
      </c>
      <c r="C5" s="115">
        <f t="shared" si="0"/>
        <v>0.17825843967841548</v>
      </c>
    </row>
    <row r="6" spans="1:3" x14ac:dyDescent="0.2">
      <c r="A6" s="116">
        <f t="shared" si="1"/>
        <v>1972</v>
      </c>
      <c r="B6" s="97">
        <v>3346317205</v>
      </c>
      <c r="C6" s="115">
        <f t="shared" si="0"/>
        <v>0.24510858659760615</v>
      </c>
    </row>
    <row r="7" spans="1:3" x14ac:dyDescent="0.2">
      <c r="A7" s="116">
        <f t="shared" si="1"/>
        <v>1973</v>
      </c>
      <c r="B7" s="97">
        <v>4090132633</v>
      </c>
      <c r="C7" s="115">
        <f t="shared" si="0"/>
        <v>0.22227881651165826</v>
      </c>
    </row>
    <row r="8" spans="1:3" x14ac:dyDescent="0.2">
      <c r="A8" s="116">
        <f t="shared" si="1"/>
        <v>1974</v>
      </c>
      <c r="B8" s="97">
        <v>4632019657</v>
      </c>
      <c r="C8" s="115">
        <f t="shared" si="0"/>
        <v>0.13248641856451004</v>
      </c>
    </row>
    <row r="9" spans="1:3" x14ac:dyDescent="0.2">
      <c r="A9" s="116">
        <f t="shared" si="1"/>
        <v>1975</v>
      </c>
      <c r="B9" s="97">
        <v>6674571292</v>
      </c>
      <c r="C9" s="115">
        <f t="shared" si="0"/>
        <v>0.44096350755188518</v>
      </c>
    </row>
    <row r="10" spans="1:3" x14ac:dyDescent="0.2">
      <c r="A10" s="116">
        <f t="shared" si="1"/>
        <v>1976</v>
      </c>
      <c r="B10" s="97">
        <v>11681897320</v>
      </c>
      <c r="C10" s="115">
        <f t="shared" si="0"/>
        <v>0.75020938558281269</v>
      </c>
    </row>
    <row r="11" spans="1:3" x14ac:dyDescent="0.2">
      <c r="A11" s="116">
        <f t="shared" si="1"/>
        <v>1977</v>
      </c>
      <c r="B11" s="97">
        <v>17105126829</v>
      </c>
      <c r="C11" s="115">
        <f t="shared" si="0"/>
        <v>0.46424218262175243</v>
      </c>
    </row>
    <row r="12" spans="1:3" x14ac:dyDescent="0.2">
      <c r="A12" s="116">
        <f t="shared" si="1"/>
        <v>1978</v>
      </c>
      <c r="B12" s="97">
        <v>21344147789</v>
      </c>
      <c r="C12" s="115">
        <f t="shared" si="0"/>
        <v>0.24782166203019163</v>
      </c>
    </row>
    <row r="13" spans="1:3" x14ac:dyDescent="0.2">
      <c r="A13" s="116">
        <f t="shared" si="1"/>
        <v>1979</v>
      </c>
      <c r="B13" s="97">
        <v>25003954890</v>
      </c>
      <c r="C13" s="115">
        <f t="shared" si="0"/>
        <v>0.17146653673781875</v>
      </c>
    </row>
    <row r="14" spans="1:3" x14ac:dyDescent="0.2">
      <c r="A14" s="116">
        <f t="shared" si="1"/>
        <v>1980</v>
      </c>
      <c r="B14" s="97">
        <v>26756269443</v>
      </c>
      <c r="C14" s="115">
        <f t="shared" si="0"/>
        <v>7.0081495535764926E-2</v>
      </c>
    </row>
    <row r="15" spans="1:3" x14ac:dyDescent="0.2">
      <c r="A15" s="116">
        <f t="shared" si="1"/>
        <v>1981</v>
      </c>
      <c r="B15" s="97">
        <v>29780286180</v>
      </c>
      <c r="C15" s="115">
        <f t="shared" si="0"/>
        <v>0.11302086576165604</v>
      </c>
    </row>
    <row r="16" spans="1:3" x14ac:dyDescent="0.2">
      <c r="A16" s="116">
        <f t="shared" si="1"/>
        <v>1982</v>
      </c>
      <c r="B16" s="97">
        <v>35241743816</v>
      </c>
      <c r="C16" s="115">
        <f t="shared" si="0"/>
        <v>0.18339171097918583</v>
      </c>
    </row>
    <row r="17" spans="1:3" x14ac:dyDescent="0.2">
      <c r="A17" s="116">
        <f t="shared" si="1"/>
        <v>1983</v>
      </c>
      <c r="B17" s="97">
        <v>39025702580</v>
      </c>
      <c r="C17" s="115">
        <f t="shared" si="0"/>
        <v>0.10737149625047948</v>
      </c>
    </row>
    <row r="18" spans="1:3" x14ac:dyDescent="0.2">
      <c r="A18" s="116">
        <f t="shared" si="1"/>
        <v>1984</v>
      </c>
      <c r="B18" s="97">
        <v>45009767610</v>
      </c>
      <c r="C18" s="115">
        <f t="shared" si="0"/>
        <v>0.1533365098996764</v>
      </c>
    </row>
    <row r="19" spans="1:3" x14ac:dyDescent="0.2">
      <c r="A19" s="116">
        <f t="shared" si="1"/>
        <v>1985</v>
      </c>
      <c r="B19" s="97">
        <v>48915236700</v>
      </c>
      <c r="C19" s="115">
        <f t="shared" si="0"/>
        <v>8.6769368014517401E-2</v>
      </c>
    </row>
    <row r="20" spans="1:3" x14ac:dyDescent="0.2">
      <c r="A20" s="116">
        <f t="shared" si="1"/>
        <v>1986</v>
      </c>
      <c r="B20" s="97">
        <v>52116775100</v>
      </c>
      <c r="C20" s="115">
        <f t="shared" si="0"/>
        <v>6.5450739196770469E-2</v>
      </c>
    </row>
    <row r="21" spans="1:3" x14ac:dyDescent="0.2">
      <c r="A21" s="116">
        <f t="shared" si="1"/>
        <v>1987</v>
      </c>
      <c r="B21" s="97">
        <v>47844222650</v>
      </c>
      <c r="C21" s="115">
        <f t="shared" si="0"/>
        <v>-8.198036892731686E-2</v>
      </c>
    </row>
    <row r="22" spans="1:3" x14ac:dyDescent="0.2">
      <c r="A22" s="116">
        <f t="shared" si="1"/>
        <v>1988</v>
      </c>
      <c r="B22" s="97">
        <v>42250308590</v>
      </c>
      <c r="C22" s="115">
        <f t="shared" si="0"/>
        <v>-0.11691932171041342</v>
      </c>
    </row>
    <row r="23" spans="1:3" x14ac:dyDescent="0.2">
      <c r="A23" s="116">
        <f t="shared" si="1"/>
        <v>1989</v>
      </c>
      <c r="B23" s="97">
        <v>39563979830</v>
      </c>
      <c r="C23" s="115">
        <f t="shared" si="0"/>
        <v>-6.3581281407156687E-2</v>
      </c>
    </row>
    <row r="24" spans="1:3" x14ac:dyDescent="0.2">
      <c r="A24" s="116">
        <f t="shared" si="1"/>
        <v>1990</v>
      </c>
      <c r="B24" s="97">
        <v>39668486410</v>
      </c>
      <c r="C24" s="115">
        <f t="shared" si="0"/>
        <v>2.6414577211151258E-3</v>
      </c>
    </row>
    <row r="25" spans="1:3" x14ac:dyDescent="0.2">
      <c r="A25" s="116">
        <f t="shared" si="1"/>
        <v>1991</v>
      </c>
      <c r="B25" s="97">
        <v>40902463940</v>
      </c>
      <c r="C25" s="115">
        <f t="shared" si="0"/>
        <v>3.1107250154342347E-2</v>
      </c>
    </row>
    <row r="26" spans="1:3" x14ac:dyDescent="0.2">
      <c r="A26" s="116">
        <f t="shared" si="1"/>
        <v>1992</v>
      </c>
      <c r="B26" s="97">
        <v>42278195580</v>
      </c>
      <c r="C26" s="115">
        <f t="shared" si="0"/>
        <v>3.3634444174758471E-2</v>
      </c>
    </row>
    <row r="27" spans="1:3" x14ac:dyDescent="0.2">
      <c r="A27" s="116">
        <f t="shared" si="1"/>
        <v>1993</v>
      </c>
      <c r="B27" s="97">
        <v>42357481450</v>
      </c>
      <c r="C27" s="115">
        <f t="shared" si="0"/>
        <v>1.875337130932575E-3</v>
      </c>
    </row>
    <row r="28" spans="1:3" x14ac:dyDescent="0.2">
      <c r="A28" s="116">
        <f t="shared" si="1"/>
        <v>1994</v>
      </c>
      <c r="B28" s="97">
        <v>43829908630</v>
      </c>
      <c r="C28" s="115">
        <f t="shared" si="0"/>
        <v>3.4761915241303898E-2</v>
      </c>
    </row>
    <row r="29" spans="1:3" x14ac:dyDescent="0.2">
      <c r="A29" s="116">
        <f t="shared" si="1"/>
        <v>1995</v>
      </c>
      <c r="B29" s="97">
        <v>44402066980</v>
      </c>
      <c r="C29" s="115">
        <f t="shared" si="0"/>
        <v>1.3054062120685828E-2</v>
      </c>
    </row>
    <row r="30" spans="1:3" x14ac:dyDescent="0.2">
      <c r="A30" s="116">
        <f t="shared" si="1"/>
        <v>1996</v>
      </c>
      <c r="B30" s="97">
        <v>45265505220</v>
      </c>
      <c r="C30" s="115">
        <f t="shared" si="0"/>
        <v>1.9445901930396969E-2</v>
      </c>
    </row>
    <row r="31" spans="1:3" x14ac:dyDescent="0.2">
      <c r="A31" s="116">
        <f t="shared" si="1"/>
        <v>1997</v>
      </c>
      <c r="B31" s="97">
        <v>47028720910</v>
      </c>
      <c r="C31" s="115">
        <f t="shared" si="0"/>
        <v>3.8952745173844727E-2</v>
      </c>
    </row>
    <row r="32" spans="1:3" x14ac:dyDescent="0.2">
      <c r="A32" s="116">
        <f t="shared" si="1"/>
        <v>1998</v>
      </c>
      <c r="B32" s="97">
        <v>47484485830</v>
      </c>
      <c r="C32" s="115">
        <f t="shared" si="0"/>
        <v>9.6912038256835586E-3</v>
      </c>
    </row>
    <row r="33" spans="1:3" x14ac:dyDescent="0.2">
      <c r="A33" s="116">
        <f t="shared" si="1"/>
        <v>1999</v>
      </c>
      <c r="B33" s="97">
        <v>48876809990</v>
      </c>
      <c r="C33" s="115">
        <f t="shared" si="0"/>
        <v>2.932166444814599E-2</v>
      </c>
    </row>
    <row r="34" spans="1:3" x14ac:dyDescent="0.2">
      <c r="A34" s="116">
        <f t="shared" si="1"/>
        <v>2000</v>
      </c>
      <c r="B34" s="97">
        <v>50443432410</v>
      </c>
      <c r="C34" s="115">
        <f t="shared" si="0"/>
        <v>3.2052468651708743E-2</v>
      </c>
    </row>
    <row r="35" spans="1:3" x14ac:dyDescent="0.2">
      <c r="A35" s="116">
        <f t="shared" si="1"/>
        <v>2001</v>
      </c>
      <c r="B35" s="97">
        <v>52947103540</v>
      </c>
      <c r="C35" s="115">
        <f t="shared" si="0"/>
        <v>4.9633242830312785E-2</v>
      </c>
    </row>
    <row r="36" spans="1:3" x14ac:dyDescent="0.2">
      <c r="A36" s="116">
        <f t="shared" si="1"/>
        <v>2002</v>
      </c>
      <c r="B36" s="97">
        <v>54963378640</v>
      </c>
      <c r="C36" s="115">
        <f t="shared" si="0"/>
        <v>3.8080932953712177E-2</v>
      </c>
    </row>
    <row r="37" spans="1:3" x14ac:dyDescent="0.2">
      <c r="A37" s="116">
        <f t="shared" si="1"/>
        <v>2003</v>
      </c>
      <c r="B37" s="97">
        <v>58075191459</v>
      </c>
      <c r="C37" s="115">
        <f t="shared" si="0"/>
        <v>5.6616112327842805E-2</v>
      </c>
    </row>
    <row r="38" spans="1:3" x14ac:dyDescent="0.2">
      <c r="A38" s="116">
        <f t="shared" si="1"/>
        <v>2004</v>
      </c>
      <c r="B38" s="97">
        <v>61185327129</v>
      </c>
      <c r="C38" s="115">
        <f t="shared" si="0"/>
        <v>5.3553601664760642E-2</v>
      </c>
    </row>
    <row r="39" spans="1:3" x14ac:dyDescent="0.2">
      <c r="A39" s="116">
        <f t="shared" si="1"/>
        <v>2005</v>
      </c>
      <c r="B39" s="97">
        <v>66023110165</v>
      </c>
      <c r="C39" s="115">
        <f t="shared" si="0"/>
        <v>7.9067699120089152E-2</v>
      </c>
    </row>
    <row r="40" spans="1:3" x14ac:dyDescent="0.2">
      <c r="A40" s="116">
        <f t="shared" si="1"/>
        <v>2006</v>
      </c>
      <c r="B40" s="97">
        <v>74840723759</v>
      </c>
      <c r="C40" s="115">
        <f t="shared" si="0"/>
        <v>0.13355344169584993</v>
      </c>
    </row>
    <row r="41" spans="1:3" x14ac:dyDescent="0.2">
      <c r="A41" s="116">
        <f t="shared" si="1"/>
        <v>2007</v>
      </c>
      <c r="B41" s="97">
        <v>83914538212</v>
      </c>
      <c r="C41" s="115">
        <f t="shared" si="0"/>
        <v>0.12124167160942001</v>
      </c>
    </row>
    <row r="42" spans="1:3" x14ac:dyDescent="0.2">
      <c r="A42" s="116">
        <f t="shared" si="1"/>
        <v>2008</v>
      </c>
      <c r="B42" s="97">
        <v>90191645982</v>
      </c>
      <c r="C42" s="115">
        <f t="shared" ref="C42:C45" si="2">(B42/B41)-1</f>
        <v>7.4803578780850088E-2</v>
      </c>
    </row>
    <row r="43" spans="1:3" x14ac:dyDescent="0.2">
      <c r="A43" s="116">
        <f t="shared" si="1"/>
        <v>2009</v>
      </c>
      <c r="B43" s="97">
        <v>95356424475</v>
      </c>
      <c r="C43" s="115">
        <f t="shared" si="2"/>
        <v>5.7264488709195538E-2</v>
      </c>
    </row>
    <row r="44" spans="1:3" x14ac:dyDescent="0.2">
      <c r="A44" s="116">
        <f t="shared" si="1"/>
        <v>2010</v>
      </c>
      <c r="B44" s="97">
        <v>98062427420</v>
      </c>
      <c r="C44" s="115">
        <f t="shared" si="2"/>
        <v>2.8377772760444175E-2</v>
      </c>
    </row>
    <row r="45" spans="1:3" x14ac:dyDescent="0.2">
      <c r="A45" s="116">
        <f t="shared" si="1"/>
        <v>2011</v>
      </c>
      <c r="B45" s="97">
        <v>98969409150</v>
      </c>
      <c r="C45" s="115">
        <f t="shared" si="2"/>
        <v>9.2490238500360089E-3</v>
      </c>
    </row>
    <row r="46" spans="1:3" x14ac:dyDescent="0.2">
      <c r="A46" s="116">
        <f t="shared" si="1"/>
        <v>2012</v>
      </c>
      <c r="B46" s="97">
        <f>'FVD-Compare'!CL96</f>
        <v>101328086990</v>
      </c>
      <c r="C46" s="115">
        <f t="shared" ref="C46:C51" si="3">(B46/B45)-1</f>
        <v>2.3832392860152707E-2</v>
      </c>
    </row>
    <row r="47" spans="1:3" x14ac:dyDescent="0.2">
      <c r="A47" s="116">
        <f t="shared" si="1"/>
        <v>2013</v>
      </c>
      <c r="B47" s="97">
        <f>'FVD-Compare'!CN96</f>
        <v>107452784840</v>
      </c>
      <c r="C47" s="115">
        <f t="shared" si="3"/>
        <v>6.0444226590446126E-2</v>
      </c>
    </row>
    <row r="48" spans="1:3" x14ac:dyDescent="0.2">
      <c r="A48" s="116">
        <f t="shared" si="1"/>
        <v>2014</v>
      </c>
      <c r="B48" s="97">
        <v>108632786890</v>
      </c>
      <c r="C48" s="115">
        <f t="shared" si="3"/>
        <v>1.0981586487098127E-2</v>
      </c>
    </row>
    <row r="49" spans="1:3" x14ac:dyDescent="0.2">
      <c r="A49" s="116">
        <f t="shared" si="1"/>
        <v>2015</v>
      </c>
      <c r="B49" s="97">
        <v>111707106860</v>
      </c>
      <c r="C49" s="115">
        <f t="shared" si="3"/>
        <v>2.8300111393745331E-2</v>
      </c>
    </row>
    <row r="50" spans="1:3" x14ac:dyDescent="0.2">
      <c r="A50" s="116">
        <f t="shared" si="1"/>
        <v>2016</v>
      </c>
      <c r="B50" s="97">
        <v>115230699630</v>
      </c>
      <c r="C50" s="115">
        <f t="shared" si="3"/>
        <v>3.1543138740635746E-2</v>
      </c>
    </row>
    <row r="51" spans="1:3" x14ac:dyDescent="0.2">
      <c r="A51" s="116">
        <f t="shared" si="1"/>
        <v>2017</v>
      </c>
      <c r="B51" s="97">
        <v>117073699110</v>
      </c>
      <c r="C51" s="115">
        <f t="shared" si="3"/>
        <v>1.5993997137202065E-2</v>
      </c>
    </row>
    <row r="52" spans="1:3" x14ac:dyDescent="0.2">
      <c r="A52" s="116">
        <f t="shared" si="1"/>
        <v>2018</v>
      </c>
      <c r="B52" s="97"/>
    </row>
    <row r="53" spans="1:3" x14ac:dyDescent="0.2">
      <c r="A53" s="116">
        <f t="shared" si="1"/>
        <v>2019</v>
      </c>
      <c r="B53" s="97"/>
    </row>
    <row r="54" spans="1:3" x14ac:dyDescent="0.2">
      <c r="A54" s="116">
        <f t="shared" si="1"/>
        <v>2020</v>
      </c>
      <c r="B54" s="97"/>
    </row>
    <row r="55" spans="1:3" x14ac:dyDescent="0.2">
      <c r="A55" s="116">
        <f t="shared" si="1"/>
        <v>2021</v>
      </c>
      <c r="B55" s="97"/>
    </row>
    <row r="56" spans="1:3" x14ac:dyDescent="0.2">
      <c r="A56" s="116">
        <f>A55+1</f>
        <v>2022</v>
      </c>
      <c r="B56" s="97"/>
    </row>
    <row r="57" spans="1:3" x14ac:dyDescent="0.2">
      <c r="A57" s="116">
        <f t="shared" si="1"/>
        <v>2023</v>
      </c>
      <c r="B57" s="97"/>
    </row>
    <row r="58" spans="1:3" x14ac:dyDescent="0.2">
      <c r="A58" s="116">
        <f t="shared" si="1"/>
        <v>2024</v>
      </c>
      <c r="B58" s="97"/>
    </row>
    <row r="59" spans="1:3" x14ac:dyDescent="0.2">
      <c r="A59" s="116">
        <f t="shared" si="1"/>
        <v>2025</v>
      </c>
      <c r="B59" s="97"/>
    </row>
    <row r="60" spans="1:3" x14ac:dyDescent="0.2">
      <c r="A60" s="116">
        <f t="shared" si="1"/>
        <v>2026</v>
      </c>
      <c r="B60" s="97"/>
    </row>
    <row r="61" spans="1:3" x14ac:dyDescent="0.2">
      <c r="A61" s="116">
        <f t="shared" si="1"/>
        <v>2027</v>
      </c>
      <c r="B61" s="97"/>
    </row>
    <row r="62" spans="1:3" x14ac:dyDescent="0.2">
      <c r="A62" s="116">
        <f t="shared" si="1"/>
        <v>2028</v>
      </c>
      <c r="B62" s="97"/>
    </row>
    <row r="63" spans="1:3" x14ac:dyDescent="0.2">
      <c r="A63" s="116">
        <f t="shared" si="1"/>
        <v>2029</v>
      </c>
      <c r="B63" s="97"/>
    </row>
    <row r="64" spans="1:3" x14ac:dyDescent="0.2">
      <c r="A64" s="116">
        <f t="shared" si="1"/>
        <v>2030</v>
      </c>
      <c r="B64" s="97"/>
    </row>
    <row r="65" spans="1:2" x14ac:dyDescent="0.2">
      <c r="A65" s="116">
        <f t="shared" si="1"/>
        <v>2031</v>
      </c>
      <c r="B65" s="97"/>
    </row>
    <row r="66" spans="1:2" x14ac:dyDescent="0.2">
      <c r="A66" s="116">
        <f t="shared" si="1"/>
        <v>2032</v>
      </c>
      <c r="B66" s="97"/>
    </row>
    <row r="67" spans="1:2" x14ac:dyDescent="0.2">
      <c r="A67" s="116">
        <f t="shared" si="1"/>
        <v>2033</v>
      </c>
      <c r="B67" s="97"/>
    </row>
    <row r="68" spans="1:2" x14ac:dyDescent="0.2">
      <c r="A68" s="116">
        <f t="shared" ref="A68:A78" si="4">A67+1</f>
        <v>2034</v>
      </c>
      <c r="B68" s="97"/>
    </row>
    <row r="69" spans="1:2" x14ac:dyDescent="0.2">
      <c r="A69" s="116">
        <f t="shared" si="4"/>
        <v>2035</v>
      </c>
      <c r="B69" s="97"/>
    </row>
    <row r="70" spans="1:2" x14ac:dyDescent="0.2">
      <c r="A70" s="116">
        <f t="shared" si="4"/>
        <v>2036</v>
      </c>
      <c r="B70" s="97"/>
    </row>
    <row r="71" spans="1:2" x14ac:dyDescent="0.2">
      <c r="A71" s="116">
        <f t="shared" si="4"/>
        <v>2037</v>
      </c>
      <c r="B71" s="97"/>
    </row>
    <row r="72" spans="1:2" x14ac:dyDescent="0.2">
      <c r="A72" s="116">
        <f t="shared" si="4"/>
        <v>2038</v>
      </c>
      <c r="B72" s="97"/>
    </row>
    <row r="73" spans="1:2" x14ac:dyDescent="0.2">
      <c r="A73" s="116">
        <f t="shared" si="4"/>
        <v>2039</v>
      </c>
      <c r="B73" s="97"/>
    </row>
    <row r="74" spans="1:2" x14ac:dyDescent="0.2">
      <c r="A74" s="116">
        <f t="shared" si="4"/>
        <v>2040</v>
      </c>
      <c r="B74" s="97"/>
    </row>
    <row r="75" spans="1:2" x14ac:dyDescent="0.2">
      <c r="A75" s="116">
        <f t="shared" si="4"/>
        <v>2041</v>
      </c>
      <c r="B75" s="97"/>
    </row>
    <row r="76" spans="1:2" x14ac:dyDescent="0.2">
      <c r="A76" s="116">
        <f t="shared" si="4"/>
        <v>2042</v>
      </c>
      <c r="B76" s="97"/>
    </row>
    <row r="77" spans="1:2" x14ac:dyDescent="0.2">
      <c r="A77" s="116">
        <f t="shared" si="4"/>
        <v>2043</v>
      </c>
      <c r="B77" s="97"/>
    </row>
    <row r="78" spans="1:2" x14ac:dyDescent="0.2">
      <c r="A78" s="116">
        <f t="shared" si="4"/>
        <v>2044</v>
      </c>
      <c r="B78" s="97"/>
    </row>
    <row r="79" spans="1:2" x14ac:dyDescent="0.2">
      <c r="A79" s="116">
        <f>A78+1</f>
        <v>2045</v>
      </c>
      <c r="B79" s="97"/>
    </row>
    <row r="80" spans="1:2" x14ac:dyDescent="0.2">
      <c r="A80" s="116">
        <f t="shared" ref="A80:A89" si="5">A79+1</f>
        <v>2046</v>
      </c>
      <c r="B80" s="97"/>
    </row>
    <row r="81" spans="1:2" x14ac:dyDescent="0.2">
      <c r="A81" s="116">
        <f t="shared" si="5"/>
        <v>2047</v>
      </c>
      <c r="B81" s="97"/>
    </row>
    <row r="82" spans="1:2" x14ac:dyDescent="0.2">
      <c r="A82" s="116">
        <f t="shared" si="5"/>
        <v>2048</v>
      </c>
      <c r="B82" s="97"/>
    </row>
    <row r="83" spans="1:2" x14ac:dyDescent="0.2">
      <c r="A83" s="116">
        <f t="shared" si="5"/>
        <v>2049</v>
      </c>
      <c r="B83" s="97"/>
    </row>
    <row r="84" spans="1:2" x14ac:dyDescent="0.2">
      <c r="A84" s="116">
        <f t="shared" si="5"/>
        <v>2050</v>
      </c>
      <c r="B84" s="97"/>
    </row>
    <row r="85" spans="1:2" x14ac:dyDescent="0.2">
      <c r="A85" s="116">
        <f t="shared" si="5"/>
        <v>2051</v>
      </c>
      <c r="B85" s="97"/>
    </row>
    <row r="86" spans="1:2" x14ac:dyDescent="0.2">
      <c r="A86" s="116">
        <f t="shared" si="5"/>
        <v>2052</v>
      </c>
      <c r="B86" s="97"/>
    </row>
    <row r="87" spans="1:2" x14ac:dyDescent="0.2">
      <c r="A87" s="116">
        <f t="shared" si="5"/>
        <v>2053</v>
      </c>
      <c r="B87" s="97"/>
    </row>
    <row r="88" spans="1:2" x14ac:dyDescent="0.2">
      <c r="A88" s="116">
        <f t="shared" si="5"/>
        <v>2054</v>
      </c>
      <c r="B88" s="97"/>
    </row>
    <row r="89" spans="1:2" x14ac:dyDescent="0.2">
      <c r="A89" s="116">
        <f t="shared" si="5"/>
        <v>2055</v>
      </c>
      <c r="B89" s="97"/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103"/>
  <sheetViews>
    <sheetView tabSelected="1" zoomScaleNormal="100" workbookViewId="0">
      <pane xSplit="1" ySplit="1" topLeftCell="CE57" activePane="bottomRight" state="frozen"/>
      <selection pane="topRight" activeCell="B1" sqref="B1"/>
      <selection pane="bottomLeft" activeCell="A2" sqref="A2"/>
      <selection pane="bottomRight" activeCell="CX96" sqref="CX96"/>
    </sheetView>
  </sheetViews>
  <sheetFormatPr defaultRowHeight="12.75" x14ac:dyDescent="0.2"/>
  <cols>
    <col min="1" max="1" width="28" customWidth="1"/>
    <col min="2" max="2" width="12.140625" customWidth="1"/>
    <col min="3" max="3" width="6.7109375" style="12" customWidth="1"/>
    <col min="4" max="4" width="12.28515625" customWidth="1"/>
    <col min="5" max="5" width="7.7109375" style="12" customWidth="1"/>
    <col min="6" max="6" width="12.42578125" customWidth="1"/>
    <col min="7" max="7" width="6.28515625" style="12" customWidth="1"/>
    <col min="8" max="8" width="12.42578125" customWidth="1"/>
    <col min="9" max="9" width="7.5703125" style="12" customWidth="1"/>
    <col min="10" max="10" width="12.42578125" customWidth="1"/>
    <col min="11" max="11" width="7.42578125" style="12" customWidth="1"/>
    <col min="12" max="12" width="12.28515625" customWidth="1"/>
    <col min="13" max="13" width="7.28515625" style="12" customWidth="1"/>
    <col min="14" max="14" width="12.28515625" customWidth="1"/>
    <col min="15" max="15" width="8.42578125" style="12" customWidth="1"/>
    <col min="16" max="16" width="12.28515625" customWidth="1"/>
    <col min="17" max="17" width="7.140625" style="12" customWidth="1"/>
    <col min="18" max="18" width="13.28515625" customWidth="1"/>
    <col min="19" max="19" width="9.140625" style="12" customWidth="1"/>
    <col min="20" max="20" width="13.28515625" customWidth="1"/>
    <col min="21" max="21" width="9.140625" style="12" customWidth="1"/>
    <col min="22" max="22" width="13.28515625" customWidth="1"/>
    <col min="23" max="23" width="9.140625" style="12" customWidth="1"/>
    <col min="24" max="24" width="13.28515625" customWidth="1"/>
    <col min="25" max="25" width="9.140625" style="12" customWidth="1"/>
    <col min="26" max="26" width="13.28515625" customWidth="1"/>
    <col min="27" max="27" width="9.140625" style="12" customWidth="1"/>
    <col min="28" max="28" width="13.28515625" customWidth="1"/>
    <col min="29" max="29" width="9.140625" style="12" customWidth="1"/>
    <col min="30" max="30" width="13.140625" customWidth="1"/>
    <col min="31" max="31" width="9.140625" style="12" customWidth="1"/>
    <col min="32" max="32" width="13.28515625" customWidth="1"/>
    <col min="33" max="33" width="9.140625" style="12" customWidth="1"/>
    <col min="34" max="34" width="12.85546875" customWidth="1"/>
    <col min="35" max="35" width="9.140625" style="12" customWidth="1"/>
    <col min="36" max="36" width="12.85546875" customWidth="1"/>
    <col min="37" max="37" width="9.140625" style="12" customWidth="1"/>
    <col min="38" max="38" width="12.85546875" customWidth="1"/>
    <col min="39" max="39" width="9.140625" style="12" customWidth="1"/>
    <col min="40" max="40" width="13" customWidth="1"/>
    <col min="41" max="41" width="9.140625" style="12" customWidth="1"/>
    <col min="42" max="42" width="12.85546875" customWidth="1"/>
    <col min="43" max="43" width="9.140625" style="12" customWidth="1"/>
    <col min="44" max="44" width="13.28515625" customWidth="1"/>
    <col min="45" max="45" width="9.140625" style="12" customWidth="1"/>
    <col min="46" max="46" width="13.28515625" customWidth="1"/>
    <col min="47" max="47" width="9.140625" style="12" customWidth="1"/>
    <col min="48" max="48" width="13.140625" style="2" customWidth="1"/>
    <col min="49" max="49" width="9.140625" style="12" customWidth="1"/>
    <col min="50" max="50" width="13.140625" customWidth="1"/>
    <col min="51" max="51" width="7.28515625" style="12" customWidth="1"/>
    <col min="52" max="52" width="13" customWidth="1"/>
    <col min="53" max="53" width="9" customWidth="1"/>
    <col min="54" max="54" width="13.140625" customWidth="1"/>
    <col min="55" max="55" width="9.85546875" customWidth="1"/>
    <col min="56" max="56" width="13.28515625" customWidth="1"/>
    <col min="57" max="57" width="12.42578125" customWidth="1"/>
    <col min="58" max="58" width="14.140625" customWidth="1"/>
    <col min="59" max="59" width="9.140625" customWidth="1"/>
    <col min="60" max="60" width="13" style="14" customWidth="1"/>
    <col min="61" max="61" width="7.140625" style="14" customWidth="1"/>
    <col min="62" max="62" width="13.140625" style="16" customWidth="1"/>
    <col min="63" max="63" width="7.140625" style="14" customWidth="1"/>
    <col min="64" max="64" width="13.140625" style="14" customWidth="1"/>
    <col min="65" max="65" width="6.85546875" style="14" customWidth="1"/>
    <col min="66" max="66" width="13.140625" style="16" customWidth="1"/>
    <col min="67" max="67" width="6.85546875" customWidth="1"/>
    <col min="68" max="68" width="13.140625" customWidth="1"/>
    <col min="69" max="69" width="6.85546875" customWidth="1"/>
    <col min="70" max="70" width="13.140625" customWidth="1"/>
    <col min="71" max="71" width="6.85546875" customWidth="1"/>
    <col min="72" max="72" width="13.140625" customWidth="1"/>
    <col min="73" max="73" width="6.85546875" customWidth="1"/>
    <col min="74" max="74" width="13.140625" customWidth="1"/>
    <col min="75" max="75" width="6.85546875" customWidth="1"/>
    <col min="76" max="76" width="13.140625" customWidth="1"/>
    <col min="77" max="77" width="7.140625" customWidth="1"/>
    <col min="78" max="78" width="13.140625" customWidth="1"/>
    <col min="79" max="79" width="6.7109375" customWidth="1"/>
    <col min="80" max="80" width="13.140625" customWidth="1"/>
    <col min="81" max="81" width="6.85546875" customWidth="1"/>
    <col min="82" max="82" width="14.140625" customWidth="1"/>
    <col min="83" max="83" width="7" customWidth="1"/>
    <col min="84" max="84" width="13.140625" customWidth="1"/>
    <col min="85" max="85" width="7" style="82" customWidth="1"/>
    <col min="86" max="86" width="14.140625" customWidth="1"/>
    <col min="87" max="87" width="7.85546875" style="82" customWidth="1"/>
    <col min="88" max="88" width="14.140625" style="82" customWidth="1"/>
    <col min="89" max="89" width="7.85546875" style="82" customWidth="1"/>
    <col min="90" max="90" width="14.140625" style="2" customWidth="1"/>
    <col min="91" max="91" width="7.85546875" style="82" customWidth="1"/>
    <col min="92" max="92" width="14.140625" style="101" customWidth="1"/>
    <col min="93" max="93" width="9.140625" customWidth="1"/>
    <col min="94" max="94" width="14.140625" customWidth="1"/>
    <col min="95" max="95" width="9.140625" customWidth="1"/>
    <col min="96" max="96" width="14.140625" bestFit="1" customWidth="1"/>
    <col min="98" max="98" width="14.140625" bestFit="1" customWidth="1"/>
    <col min="100" max="100" width="14.140625" bestFit="1" customWidth="1"/>
    <col min="103" max="103" width="14.85546875" style="113" bestFit="1" customWidth="1"/>
  </cols>
  <sheetData>
    <row r="1" spans="1:103" s="1" customFormat="1" ht="15" customHeight="1" x14ac:dyDescent="0.2">
      <c r="A1" s="58" t="s">
        <v>31</v>
      </c>
      <c r="B1" s="5">
        <v>1968</v>
      </c>
      <c r="C1" s="13" t="s">
        <v>0</v>
      </c>
      <c r="D1" s="5">
        <f>B1+1</f>
        <v>1969</v>
      </c>
      <c r="E1" s="13" t="s">
        <v>0</v>
      </c>
      <c r="F1" s="5">
        <f>D1+1</f>
        <v>1970</v>
      </c>
      <c r="G1" s="13" t="s">
        <v>0</v>
      </c>
      <c r="H1" s="5">
        <f>F1+1</f>
        <v>1971</v>
      </c>
      <c r="I1" s="13" t="s">
        <v>0</v>
      </c>
      <c r="J1" s="5">
        <f>H1+1</f>
        <v>1972</v>
      </c>
      <c r="K1" s="13" t="s">
        <v>0</v>
      </c>
      <c r="L1" s="5">
        <f>J1+1</f>
        <v>1973</v>
      </c>
      <c r="M1" s="13" t="s">
        <v>0</v>
      </c>
      <c r="N1" s="5">
        <f>L1+1</f>
        <v>1974</v>
      </c>
      <c r="O1" s="13" t="s">
        <v>0</v>
      </c>
      <c r="P1" s="5">
        <f>N1+1</f>
        <v>1975</v>
      </c>
      <c r="Q1" s="13" t="s">
        <v>0</v>
      </c>
      <c r="R1" s="5">
        <f>P1+1</f>
        <v>1976</v>
      </c>
      <c r="S1" s="13" t="s">
        <v>0</v>
      </c>
      <c r="T1" s="5">
        <f>R1+1</f>
        <v>1977</v>
      </c>
      <c r="U1" s="13" t="s">
        <v>0</v>
      </c>
      <c r="V1" s="5">
        <f>T1+1</f>
        <v>1978</v>
      </c>
      <c r="W1" s="13" t="s">
        <v>0</v>
      </c>
      <c r="X1" s="5">
        <f>V1+1</f>
        <v>1979</v>
      </c>
      <c r="Y1" s="13" t="s">
        <v>0</v>
      </c>
      <c r="Z1" s="5">
        <f>X1+1</f>
        <v>1980</v>
      </c>
      <c r="AA1" s="13" t="s">
        <v>0</v>
      </c>
      <c r="AB1" s="5">
        <f>Z1+1</f>
        <v>1981</v>
      </c>
      <c r="AC1" s="13" t="s">
        <v>0</v>
      </c>
      <c r="AD1" s="5">
        <f>AB1+1</f>
        <v>1982</v>
      </c>
      <c r="AE1" s="13" t="s">
        <v>0</v>
      </c>
      <c r="AF1" s="5">
        <f>AD1+1</f>
        <v>1983</v>
      </c>
      <c r="AG1" s="13" t="s">
        <v>0</v>
      </c>
      <c r="AH1" s="5">
        <f>AF1+1</f>
        <v>1984</v>
      </c>
      <c r="AI1" s="13" t="s">
        <v>0</v>
      </c>
      <c r="AJ1" s="5">
        <f>AH1+1</f>
        <v>1985</v>
      </c>
      <c r="AK1" s="13" t="s">
        <v>0</v>
      </c>
      <c r="AL1" s="5">
        <f>AJ1+1</f>
        <v>1986</v>
      </c>
      <c r="AM1" s="13" t="s">
        <v>0</v>
      </c>
      <c r="AN1" s="5">
        <f>AL1+1</f>
        <v>1987</v>
      </c>
      <c r="AO1" s="13" t="s">
        <v>0</v>
      </c>
      <c r="AP1" s="5">
        <f>AN1+1</f>
        <v>1988</v>
      </c>
      <c r="AQ1" s="13" t="s">
        <v>0</v>
      </c>
      <c r="AR1" s="5">
        <f>AP1+1</f>
        <v>1989</v>
      </c>
      <c r="AS1" s="13" t="s">
        <v>0</v>
      </c>
      <c r="AT1" s="5">
        <f>AR1+1</f>
        <v>1990</v>
      </c>
      <c r="AU1" s="13" t="s">
        <v>0</v>
      </c>
      <c r="AV1" s="6">
        <f>AT1+1</f>
        <v>1991</v>
      </c>
      <c r="AW1" s="13" t="s">
        <v>0</v>
      </c>
      <c r="AX1" s="6">
        <f>AV1+1</f>
        <v>1992</v>
      </c>
      <c r="AY1" s="13" t="s">
        <v>0</v>
      </c>
      <c r="AZ1" s="7">
        <f>AX1+1</f>
        <v>1993</v>
      </c>
      <c r="BA1" s="13" t="s">
        <v>0</v>
      </c>
      <c r="BB1" s="7">
        <f>AZ1+1</f>
        <v>1994</v>
      </c>
      <c r="BC1" s="13" t="s">
        <v>0</v>
      </c>
      <c r="BD1" s="7">
        <f>BB1+1</f>
        <v>1995</v>
      </c>
      <c r="BE1" s="13" t="s">
        <v>0</v>
      </c>
      <c r="BF1" s="7">
        <f>BD1+1</f>
        <v>1996</v>
      </c>
      <c r="BG1" s="13" t="s">
        <v>0</v>
      </c>
      <c r="BH1" s="15">
        <f>BF1+1</f>
        <v>1997</v>
      </c>
      <c r="BI1" s="13" t="s">
        <v>0</v>
      </c>
      <c r="BJ1" s="17">
        <f>BH1+1</f>
        <v>1998</v>
      </c>
      <c r="BK1" s="13" t="s">
        <v>0</v>
      </c>
      <c r="BL1" s="22">
        <f>BJ1+1</f>
        <v>1999</v>
      </c>
      <c r="BM1" s="13" t="s">
        <v>0</v>
      </c>
      <c r="BN1" s="22">
        <f>BL1+1</f>
        <v>2000</v>
      </c>
      <c r="BO1" s="13" t="s">
        <v>0</v>
      </c>
      <c r="BP1" s="22">
        <f>BN1+1</f>
        <v>2001</v>
      </c>
      <c r="BQ1" s="13" t="s">
        <v>0</v>
      </c>
      <c r="BR1" s="22">
        <f>BP1+1</f>
        <v>2002</v>
      </c>
      <c r="BS1" s="13" t="s">
        <v>0</v>
      </c>
      <c r="BT1" s="22">
        <f>BR1+1</f>
        <v>2003</v>
      </c>
      <c r="BU1" s="13" t="s">
        <v>0</v>
      </c>
      <c r="BV1" s="22">
        <f>BT1+1</f>
        <v>2004</v>
      </c>
      <c r="BW1" s="13" t="s">
        <v>0</v>
      </c>
      <c r="BX1" s="22">
        <f>BV1+1</f>
        <v>2005</v>
      </c>
      <c r="BY1" s="13" t="s">
        <v>0</v>
      </c>
      <c r="BZ1" s="5">
        <v>2006</v>
      </c>
      <c r="CA1" s="13" t="s">
        <v>0</v>
      </c>
      <c r="CB1" s="5">
        <v>2007</v>
      </c>
      <c r="CC1" s="13" t="s">
        <v>0</v>
      </c>
      <c r="CD1" s="1">
        <v>2008</v>
      </c>
      <c r="CE1" s="13" t="s">
        <v>0</v>
      </c>
      <c r="CF1" s="1">
        <v>2009</v>
      </c>
      <c r="CG1" s="81" t="s">
        <v>0</v>
      </c>
      <c r="CH1" s="1">
        <v>2010</v>
      </c>
      <c r="CI1" s="81" t="s">
        <v>0</v>
      </c>
      <c r="CJ1" s="87">
        <v>2011</v>
      </c>
      <c r="CK1" s="81" t="s">
        <v>0</v>
      </c>
      <c r="CL1" s="100">
        <v>2012</v>
      </c>
      <c r="CM1" s="81" t="s">
        <v>0</v>
      </c>
      <c r="CN1" s="100">
        <v>2013</v>
      </c>
      <c r="CO1" s="81" t="s">
        <v>0</v>
      </c>
      <c r="CP1" s="100">
        <v>2014</v>
      </c>
      <c r="CQ1" s="81" t="s">
        <v>0</v>
      </c>
      <c r="CR1" s="100">
        <v>2015</v>
      </c>
      <c r="CS1" s="81" t="s">
        <v>0</v>
      </c>
      <c r="CT1" s="100">
        <v>2016</v>
      </c>
      <c r="CU1" s="81" t="s">
        <v>0</v>
      </c>
      <c r="CV1" s="100">
        <v>2017</v>
      </c>
      <c r="CY1" s="112"/>
    </row>
    <row r="2" spans="1:103" ht="15" customHeight="1" x14ac:dyDescent="0.2">
      <c r="A2" s="57" t="s">
        <v>32</v>
      </c>
      <c r="C2"/>
      <c r="E2"/>
      <c r="G2"/>
      <c r="I2"/>
      <c r="K2"/>
      <c r="M2"/>
      <c r="O2"/>
      <c r="Q2"/>
      <c r="S2"/>
      <c r="U2"/>
      <c r="W2"/>
      <c r="Y2"/>
      <c r="AA2"/>
      <c r="AC2"/>
      <c r="AE2"/>
      <c r="AG2"/>
      <c r="AI2"/>
      <c r="AK2"/>
      <c r="AM2"/>
      <c r="AO2"/>
      <c r="AQ2"/>
      <c r="AS2"/>
      <c r="AU2"/>
      <c r="AV2"/>
      <c r="AW2"/>
      <c r="AY2"/>
      <c r="BH2"/>
      <c r="BI2"/>
      <c r="BJ2"/>
      <c r="BK2"/>
      <c r="BL2"/>
      <c r="BM2"/>
      <c r="BN2"/>
    </row>
    <row r="3" spans="1:103" ht="15" customHeight="1" x14ac:dyDescent="0.2">
      <c r="A3" s="9" t="s">
        <v>33</v>
      </c>
      <c r="B3" s="3">
        <v>0</v>
      </c>
      <c r="C3" s="4"/>
      <c r="D3" s="3">
        <v>0</v>
      </c>
      <c r="E3" s="4" t="s">
        <v>1</v>
      </c>
      <c r="F3" s="3"/>
      <c r="G3" s="4"/>
      <c r="H3" s="3"/>
      <c r="I3" s="4"/>
      <c r="J3" s="3"/>
      <c r="K3" s="4"/>
      <c r="L3" s="3"/>
      <c r="M3" s="4"/>
      <c r="N3" s="3"/>
      <c r="O3" s="4"/>
      <c r="P3" s="3"/>
      <c r="Q3" s="4"/>
      <c r="R3" s="3"/>
      <c r="S3" s="4"/>
      <c r="T3" s="3"/>
      <c r="U3" s="4"/>
      <c r="V3" s="3"/>
      <c r="W3" s="4"/>
      <c r="X3" s="3"/>
      <c r="Y3" s="4"/>
      <c r="Z3" s="3"/>
      <c r="AA3" s="4"/>
      <c r="AB3" s="3"/>
      <c r="AC3" s="4"/>
      <c r="AD3" s="3"/>
      <c r="AE3" s="4"/>
      <c r="AF3" s="3"/>
      <c r="AG3" s="4"/>
      <c r="AH3" s="3"/>
      <c r="AI3" s="4"/>
      <c r="AJ3" s="3"/>
      <c r="AK3" s="4"/>
      <c r="AL3" s="3"/>
      <c r="AM3" s="4"/>
      <c r="AN3" s="3"/>
      <c r="AO3" s="4" t="s">
        <v>1</v>
      </c>
      <c r="AP3" s="3">
        <v>80224800</v>
      </c>
      <c r="AQ3" s="4">
        <f>(AR3-AP3)/AP3</f>
        <v>9.1041672899153381E-2</v>
      </c>
      <c r="AR3" s="3">
        <v>87528600</v>
      </c>
      <c r="AS3" s="4">
        <f>(AT3-AR3)/AR3</f>
        <v>-5.9266342658285405E-2</v>
      </c>
      <c r="AT3" s="3">
        <v>82341100</v>
      </c>
      <c r="AU3" s="4">
        <f>(AV3-AT3)/AT3</f>
        <v>2.2564673049060555E-2</v>
      </c>
      <c r="AV3" s="3">
        <v>84199100</v>
      </c>
      <c r="AW3" s="4">
        <f>(AX3-AV3)/AV3</f>
        <v>3.1590598949394949E-2</v>
      </c>
      <c r="AX3" s="3">
        <v>86859000</v>
      </c>
      <c r="AY3" s="4">
        <f>(AZ3-AX3)/AX3</f>
        <v>2.0494134171473308E-2</v>
      </c>
      <c r="AZ3" s="3">
        <v>88639100</v>
      </c>
      <c r="BA3" s="4">
        <f>(BB3-AZ3)/AZ3</f>
        <v>5.2640426177612363E-3</v>
      </c>
      <c r="BB3" s="3">
        <v>89105700</v>
      </c>
      <c r="BC3" s="4">
        <f>(BD3-BB3)/BB3</f>
        <v>-3.4846255626744416E-3</v>
      </c>
      <c r="BD3" s="3">
        <v>88795200</v>
      </c>
      <c r="BE3" s="4">
        <f>(BF3-BD3)/BD3</f>
        <v>4.223876966322504E-2</v>
      </c>
      <c r="BF3" s="3">
        <v>92545800</v>
      </c>
      <c r="BG3" s="4">
        <f>(BH3-BF3)/BF3</f>
        <v>-1.1945436745913914E-2</v>
      </c>
      <c r="BH3" s="14">
        <v>91440300</v>
      </c>
      <c r="BI3" s="4">
        <f>(BJ3-BH3)/BH3</f>
        <v>2.8244657989967226E-2</v>
      </c>
      <c r="BJ3" s="16">
        <v>94023000</v>
      </c>
      <c r="BK3" s="4">
        <f>(BL3-BJ3)/BJ3</f>
        <v>3.0849898429107771E-2</v>
      </c>
      <c r="BL3" s="14">
        <v>96923600</v>
      </c>
      <c r="BM3" s="4">
        <f>(BN3-BL3)/BL3</f>
        <v>2.520541952630732E-3</v>
      </c>
      <c r="BN3" s="16">
        <v>97167900</v>
      </c>
      <c r="BO3" s="4">
        <f>(BP3-BN3)/BN3</f>
        <v>-3.7134691600827024E-2</v>
      </c>
      <c r="BP3" s="14">
        <v>93559600</v>
      </c>
      <c r="BQ3" s="4">
        <f>(BR3-BP3)/BP3</f>
        <v>-6.6716830768836118E-3</v>
      </c>
      <c r="BR3" s="14">
        <v>92935400</v>
      </c>
      <c r="BS3" s="4">
        <f>(BT3-BR3)/BR3</f>
        <v>3.3756534108638901E-2</v>
      </c>
      <c r="BT3" s="14">
        <v>96072577</v>
      </c>
      <c r="BU3" s="4">
        <f>(BV3-BT3)/BT3</f>
        <v>0</v>
      </c>
      <c r="BV3" s="14">
        <v>96072577</v>
      </c>
      <c r="BW3" s="4">
        <f>(BX3-BV3)/BV3</f>
        <v>0</v>
      </c>
      <c r="BX3" s="14">
        <v>96072577</v>
      </c>
      <c r="BY3" s="4">
        <f>(BZ3-BX3)/BX3</f>
        <v>5.4861753109839033E-2</v>
      </c>
      <c r="BZ3" s="28">
        <v>101343287</v>
      </c>
      <c r="CA3" s="4">
        <f>(CB3-BZ3)/BZ3</f>
        <v>0.14694227354200579</v>
      </c>
      <c r="CB3" s="28">
        <v>116234900</v>
      </c>
      <c r="CC3" s="4">
        <f>(CD3-CB3)/CB3</f>
        <v>0.10243222990685241</v>
      </c>
      <c r="CD3" s="59">
        <v>128141100</v>
      </c>
      <c r="CE3" s="4">
        <f>(CF3-CD3)/CD3</f>
        <v>0.21864179408480183</v>
      </c>
      <c r="CF3" s="16">
        <v>156158100</v>
      </c>
      <c r="CG3" s="26">
        <f>(CH3-CF3)/CF3</f>
        <v>0.52632300213693683</v>
      </c>
      <c r="CH3" s="16">
        <v>238347700</v>
      </c>
      <c r="CI3" s="26">
        <f>(CJ3-CH3)/CH3</f>
        <v>-1.7964931064994544E-2</v>
      </c>
      <c r="CJ3" s="25">
        <v>234065800</v>
      </c>
      <c r="CK3" s="26">
        <f>(CL3-CJ3)/CJ3</f>
        <v>-7.6722015775051288E-3</v>
      </c>
      <c r="CL3" s="60">
        <v>232270000</v>
      </c>
      <c r="CM3" s="26">
        <f>(CN3-CL3)/CL3</f>
        <v>-2.5659792482886297E-4</v>
      </c>
      <c r="CN3" s="102">
        <v>232210400</v>
      </c>
      <c r="CO3" s="26">
        <f>IF(AND(CN3&gt;0,CP3&gt;0),(CP3/CN3)-1,"")</f>
        <v>-1.7139197899835645E-2</v>
      </c>
      <c r="CP3" s="102">
        <v>228230500</v>
      </c>
      <c r="CQ3" s="26">
        <f>IF(AND(CP3&gt;0,CR3&gt;0),(CR3/CP3)-1,"")</f>
        <v>-9.0881805893603396E-3</v>
      </c>
      <c r="CR3" s="102">
        <v>226156300</v>
      </c>
      <c r="CS3" s="26">
        <f>IF(AND(CR3&gt;0,CT3&gt;0),(CT3/CR3)-1,"")</f>
        <v>-0.1400496028631526</v>
      </c>
      <c r="CT3" s="102">
        <v>194483200</v>
      </c>
      <c r="CU3" s="26">
        <f>IF(AND(CT3&gt;0,CV3&gt;0),(CV3/CT3)-1,"")</f>
        <v>-1.7045174081874448E-3</v>
      </c>
      <c r="CV3" s="102">
        <v>194151700</v>
      </c>
    </row>
    <row r="4" spans="1:103" ht="15" customHeight="1" x14ac:dyDescent="0.2">
      <c r="A4" s="29"/>
      <c r="B4" s="3"/>
      <c r="C4" s="4" t="s">
        <v>1</v>
      </c>
      <c r="D4" s="3"/>
      <c r="E4" s="4" t="s">
        <v>1</v>
      </c>
      <c r="F4" s="3"/>
      <c r="G4" s="4" t="s">
        <v>1</v>
      </c>
      <c r="H4" s="3"/>
      <c r="I4" s="4" t="s">
        <v>1</v>
      </c>
      <c r="J4" s="3"/>
      <c r="K4" s="4" t="s">
        <v>1</v>
      </c>
      <c r="L4" s="3"/>
      <c r="M4" s="4" t="s">
        <v>1</v>
      </c>
      <c r="N4" s="3"/>
      <c r="O4" s="4" t="s">
        <v>1</v>
      </c>
      <c r="P4" s="3"/>
      <c r="Q4" s="4" t="s">
        <v>1</v>
      </c>
      <c r="R4" s="3"/>
      <c r="S4" s="4" t="s">
        <v>1</v>
      </c>
      <c r="T4" s="3"/>
      <c r="U4" s="4" t="s">
        <v>1</v>
      </c>
      <c r="V4" s="3"/>
      <c r="W4" s="4" t="s">
        <v>1</v>
      </c>
      <c r="X4" s="3"/>
      <c r="Y4" s="4" t="s">
        <v>1</v>
      </c>
      <c r="Z4" s="3"/>
      <c r="AA4" s="4" t="s">
        <v>1</v>
      </c>
      <c r="AB4" s="3"/>
      <c r="AC4" s="4" t="s">
        <v>1</v>
      </c>
      <c r="AD4" s="3"/>
      <c r="AE4" s="4" t="s">
        <v>1</v>
      </c>
      <c r="AF4" s="3"/>
      <c r="AG4" s="4" t="s">
        <v>1</v>
      </c>
      <c r="AH4" s="3"/>
      <c r="AI4" s="4" t="s">
        <v>1</v>
      </c>
      <c r="AJ4" s="3"/>
      <c r="AK4" s="4" t="s">
        <v>1</v>
      </c>
      <c r="AL4" s="3"/>
      <c r="AM4" s="4" t="s">
        <v>1</v>
      </c>
      <c r="AN4" s="3"/>
      <c r="AO4" s="4" t="s">
        <v>1</v>
      </c>
      <c r="AP4" s="3"/>
      <c r="AQ4" s="4" t="s">
        <v>1</v>
      </c>
      <c r="AR4" s="3" t="s">
        <v>1</v>
      </c>
      <c r="AS4" s="4" t="s">
        <v>1</v>
      </c>
      <c r="AT4" s="3" t="s">
        <v>1</v>
      </c>
      <c r="AU4" s="4" t="s">
        <v>1</v>
      </c>
      <c r="AV4" s="3"/>
      <c r="AW4" s="4" t="s">
        <v>1</v>
      </c>
      <c r="AX4" s="3"/>
      <c r="AY4" s="4" t="s">
        <v>1</v>
      </c>
      <c r="AZ4" s="3"/>
      <c r="BA4" s="3"/>
      <c r="BB4" s="3"/>
      <c r="BC4" s="3"/>
      <c r="BD4" s="3"/>
      <c r="BE4" s="3"/>
      <c r="BF4" s="3"/>
      <c r="BG4" s="3"/>
      <c r="BI4" s="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28"/>
      <c r="CA4" s="14"/>
      <c r="CB4" s="28"/>
      <c r="CC4" s="41"/>
      <c r="CD4" s="42"/>
      <c r="CE4" s="63"/>
      <c r="CF4" s="45"/>
      <c r="CG4" s="83"/>
      <c r="CH4" s="45"/>
      <c r="CI4" s="83"/>
      <c r="CJ4" s="49"/>
      <c r="CK4" s="83"/>
      <c r="CL4" s="42"/>
      <c r="CM4" s="83"/>
      <c r="CN4" s="89"/>
      <c r="CO4" s="83" t="str">
        <f t="shared" ref="CO4:CO67" si="0">IF(AND(CN4&gt;0,CP4&gt;0),(CP4/CN4)-1,"")</f>
        <v/>
      </c>
      <c r="CP4" s="89"/>
      <c r="CQ4" s="83" t="str">
        <f t="shared" ref="CQ4:CU67" si="1">IF(AND(CP4&gt;0,CR4&gt;0),(CR4/CP4)-1,"")</f>
        <v/>
      </c>
      <c r="CR4" s="89"/>
      <c r="CS4" s="83" t="str">
        <f t="shared" si="1"/>
        <v/>
      </c>
      <c r="CT4" s="89"/>
      <c r="CU4" s="83" t="str">
        <f t="shared" si="1"/>
        <v/>
      </c>
      <c r="CV4" s="89"/>
    </row>
    <row r="5" spans="1:103" ht="15" customHeight="1" x14ac:dyDescent="0.2">
      <c r="A5" s="33" t="s">
        <v>34</v>
      </c>
      <c r="B5" s="34">
        <v>882564271</v>
      </c>
      <c r="C5" s="35">
        <f>(D5-B5)/B5</f>
        <v>8.7345651226798868E-2</v>
      </c>
      <c r="D5" s="34">
        <v>959652422</v>
      </c>
      <c r="E5" s="35">
        <f>(F5-D5)/D5</f>
        <v>0.15205971938869342</v>
      </c>
      <c r="F5" s="34">
        <v>1105576900</v>
      </c>
      <c r="G5" s="35">
        <f>(H5-F5)/F5</f>
        <v>0.26570562843706302</v>
      </c>
      <c r="H5" s="34">
        <v>1399334905</v>
      </c>
      <c r="I5" s="35">
        <f>(J5-H5)/H5</f>
        <v>0.18697580119321042</v>
      </c>
      <c r="J5" s="34">
        <v>1660976670</v>
      </c>
      <c r="K5" s="35">
        <f>(L5-J5)/J5</f>
        <v>0.21015294573643831</v>
      </c>
      <c r="L5" s="34">
        <v>2010035810</v>
      </c>
      <c r="M5" s="35">
        <f>(N5-L5)/L5</f>
        <v>0.14384626062955566</v>
      </c>
      <c r="N5" s="34">
        <f>2301938225-2766280</f>
        <v>2299171945</v>
      </c>
      <c r="O5" s="35">
        <f>(P5-N5)/N5</f>
        <v>0.27418028972165454</v>
      </c>
      <c r="P5" s="34">
        <v>2929559575</v>
      </c>
      <c r="Q5" s="35">
        <f>(R5-P5)/P5</f>
        <v>0.27278968033957801</v>
      </c>
      <c r="R5" s="34">
        <v>3728713195</v>
      </c>
      <c r="S5" s="35">
        <f>(T5-R5)/R5</f>
        <v>0.21408769332820729</v>
      </c>
      <c r="T5" s="34">
        <v>4526984802</v>
      </c>
      <c r="U5" s="35">
        <f>(V5-T5)/T5</f>
        <v>0.15980721487741367</v>
      </c>
      <c r="V5" s="34">
        <v>5250429635</v>
      </c>
      <c r="W5" s="35">
        <f>(X5-V5)/V5</f>
        <v>0.24113505998828608</v>
      </c>
      <c r="X5" s="34">
        <f>6542743870-26251570</f>
        <v>6516492300</v>
      </c>
      <c r="Y5" s="35">
        <f>(Z5-X5)/X5</f>
        <v>0.14503795239656769</v>
      </c>
      <c r="Z5" s="34">
        <f>7495203650-33572650</f>
        <v>7461631000</v>
      </c>
      <c r="AA5" s="35">
        <f>(AB5-Z5)/Z5</f>
        <v>6.5780685214800891E-2</v>
      </c>
      <c r="AB5" s="34">
        <f>8003075180-50612980</f>
        <v>7952462200</v>
      </c>
      <c r="AC5" s="35">
        <f>(AD5-AB5)/AB5</f>
        <v>0.32649737825852226</v>
      </c>
      <c r="AD5" s="34">
        <f>10611784259-62864000</f>
        <v>10548920259</v>
      </c>
      <c r="AE5" s="35">
        <f>(AF5-AD5)/AD5</f>
        <v>2.0496537625785082E-2</v>
      </c>
      <c r="AF5" s="34">
        <f>3826505400+6938631200</f>
        <v>10765136600</v>
      </c>
      <c r="AG5" s="35">
        <f>(AH5-AF5)/AF5</f>
        <v>0.21815074785024094</v>
      </c>
      <c r="AH5" s="34">
        <f>4982502900+8131056300</f>
        <v>13113559200</v>
      </c>
      <c r="AI5" s="35">
        <f>(AJ5-AH5)/AH5</f>
        <v>0.19535082435895817</v>
      </c>
      <c r="AJ5" s="34">
        <v>15675303800</v>
      </c>
      <c r="AK5" s="35">
        <f>(AL5-AJ5)/AJ5</f>
        <v>4.999510121137174E-2</v>
      </c>
      <c r="AL5" s="34">
        <v>16458992200</v>
      </c>
      <c r="AM5" s="35">
        <f>(AN5-AL5)/AL5</f>
        <v>-0.15759568802760596</v>
      </c>
      <c r="AN5" s="34">
        <v>13865126000</v>
      </c>
      <c r="AO5" s="35">
        <f>(AP5-AN5)/AN5</f>
        <v>-0.22347579820046351</v>
      </c>
      <c r="AP5" s="34">
        <v>10766605900</v>
      </c>
      <c r="AQ5" s="35">
        <f>(AR5-AP5)/AP5</f>
        <v>-9.3060339470584688E-2</v>
      </c>
      <c r="AR5" s="34">
        <v>9764661900</v>
      </c>
      <c r="AS5" s="35">
        <f>(AT5-AR5)/AR5</f>
        <v>-1.0894580999266344E-2</v>
      </c>
      <c r="AT5" s="34">
        <v>9658280000</v>
      </c>
      <c r="AU5" s="35">
        <f>(AV5-AT5)/AT5</f>
        <v>5.6441654207581474E-2</v>
      </c>
      <c r="AV5" s="34">
        <v>10203409300</v>
      </c>
      <c r="AW5" s="35">
        <f>(AX5-AV5)/AV5</f>
        <v>9.5550219670203759E-2</v>
      </c>
      <c r="AX5" s="34">
        <v>11178347300</v>
      </c>
      <c r="AY5" s="35">
        <f>(AZ5-AX5)/AX5</f>
        <v>4.0055760300093737E-2</v>
      </c>
      <c r="AZ5" s="34">
        <v>11626104500</v>
      </c>
      <c r="BA5" s="35">
        <f t="shared" ref="BA5:BA19" si="2">(BB5-AZ5)/AZ5</f>
        <v>6.4106872598642131E-2</v>
      </c>
      <c r="BB5" s="34">
        <v>12371417700</v>
      </c>
      <c r="BC5" s="35">
        <f>(BD5-BB5)/BB5</f>
        <v>4.0011994744951505E-2</v>
      </c>
      <c r="BD5" s="34">
        <v>12866422800</v>
      </c>
      <c r="BE5" s="35">
        <f>(BF5-BD5)/BD5</f>
        <v>2.9313695489627468E-2</v>
      </c>
      <c r="BF5" s="34">
        <v>13243585200</v>
      </c>
      <c r="BG5" s="35">
        <f>(BH5-BF5)/BF5</f>
        <v>5.0508709680819663E-2</v>
      </c>
      <c r="BH5" s="36">
        <f>11546664900+2365836700</f>
        <v>13912501600</v>
      </c>
      <c r="BI5" s="35">
        <f>(BJ5-BH5)/BH5</f>
        <v>3.8728096175025775E-2</v>
      </c>
      <c r="BJ5" s="37">
        <v>14451306300</v>
      </c>
      <c r="BK5" s="35">
        <f>(BL5-BJ5)/BJ5</f>
        <v>7.5287602201055001E-2</v>
      </c>
      <c r="BL5" s="36">
        <v>15539310500</v>
      </c>
      <c r="BM5" s="35">
        <f>(BN5-BL5)/BL5</f>
        <v>6.1080142519837032E-2</v>
      </c>
      <c r="BN5" s="37">
        <v>16488453800</v>
      </c>
      <c r="BO5" s="35">
        <f>(BP5-BN5)/BN5</f>
        <v>9.9369657086948934E-2</v>
      </c>
      <c r="BP5" s="36">
        <v>18126905800</v>
      </c>
      <c r="BQ5" s="35">
        <f>(BR5-BP5)/BP5</f>
        <v>5.7199635251593793E-2</v>
      </c>
      <c r="BR5" s="36">
        <v>19163758200</v>
      </c>
      <c r="BS5" s="35">
        <f>(BT5-BR5)/BR5</f>
        <v>0.10461065512713472</v>
      </c>
      <c r="BT5" s="36">
        <v>21168491500</v>
      </c>
      <c r="BU5" s="35">
        <f>(BV5-BT5)/BT5</f>
        <v>6.7812049809973463E-2</v>
      </c>
      <c r="BV5" s="36">
        <v>22603970300</v>
      </c>
      <c r="BW5" s="35">
        <f>(BX5-BV5)/BV5</f>
        <v>0.10599433941036455</v>
      </c>
      <c r="BX5" s="36">
        <v>24999863200</v>
      </c>
      <c r="BY5" s="35">
        <f>(BZ5-BX5)/BX5</f>
        <v>0.14529143103471062</v>
      </c>
      <c r="BZ5" s="38">
        <v>28632129100</v>
      </c>
      <c r="CA5" s="35">
        <f>(CB5-BZ5)/BZ5</f>
        <v>0.14610144727239302</v>
      </c>
      <c r="CB5" s="38">
        <v>32815324600</v>
      </c>
      <c r="CC5" s="4">
        <f>(CD5-CB5)/CB5</f>
        <v>6.1078533411795047E-2</v>
      </c>
      <c r="CD5" s="60">
        <v>34819636500</v>
      </c>
      <c r="CE5" s="4">
        <f>(CF5-CD5)/CD5</f>
        <v>2.1072333710318888E-3</v>
      </c>
      <c r="CF5" s="16">
        <v>34893009600</v>
      </c>
      <c r="CG5" s="26">
        <f>(CH5-CF5)/CF5</f>
        <v>5.0884088829070218E-3</v>
      </c>
      <c r="CH5" s="68">
        <v>35070559500</v>
      </c>
      <c r="CI5" s="26">
        <f>(CJ5-CH5)/CH5</f>
        <v>8.7816391979717353E-3</v>
      </c>
      <c r="CJ5" s="75">
        <v>35378536500</v>
      </c>
      <c r="CK5" s="26">
        <f>(CL5-CJ5)/CJ5</f>
        <v>1.0043496287643216E-2</v>
      </c>
      <c r="CL5" s="60">
        <f>31102316200+4631544500</f>
        <v>35733860700</v>
      </c>
      <c r="CM5" s="26">
        <f>(CN5-CL5)/CL5</f>
        <v>2.0635693584600559E-2</v>
      </c>
      <c r="CN5" s="102">
        <v>36471253700</v>
      </c>
      <c r="CO5" s="26">
        <f t="shared" si="0"/>
        <v>3.015982968526254E-2</v>
      </c>
      <c r="CP5" s="102">
        <f>CP7-CP6</f>
        <v>37571220500</v>
      </c>
      <c r="CQ5" s="26">
        <f t="shared" si="1"/>
        <v>2.8091352528726077E-2</v>
      </c>
      <c r="CR5" s="102">
        <v>38626646900</v>
      </c>
      <c r="CS5" s="26">
        <f t="shared" si="1"/>
        <v>4.1352538420827756E-2</v>
      </c>
      <c r="CT5" s="102">
        <v>40223956800</v>
      </c>
      <c r="CU5" s="26">
        <f t="shared" si="1"/>
        <v>-3.7413226338787187E-3</v>
      </c>
      <c r="CV5" s="102">
        <v>40073466000</v>
      </c>
    </row>
    <row r="6" spans="1:103" ht="15" customHeight="1" x14ac:dyDescent="0.2">
      <c r="A6" s="9" t="s">
        <v>2</v>
      </c>
      <c r="B6" s="3"/>
      <c r="C6" s="4" t="s">
        <v>1</v>
      </c>
      <c r="D6" s="3"/>
      <c r="E6" s="4" t="s">
        <v>1</v>
      </c>
      <c r="F6" s="3"/>
      <c r="G6" s="4" t="s">
        <v>1</v>
      </c>
      <c r="H6" s="3"/>
      <c r="I6" s="4" t="s">
        <v>1</v>
      </c>
      <c r="J6" s="3"/>
      <c r="K6" s="4" t="s">
        <v>1</v>
      </c>
      <c r="L6" s="3"/>
      <c r="M6" s="4" t="s">
        <v>1</v>
      </c>
      <c r="N6" s="3">
        <v>2766280</v>
      </c>
      <c r="O6" s="4">
        <f>(P6-N6)/N6</f>
        <v>1.0239202105354483</v>
      </c>
      <c r="P6" s="3">
        <v>5598730</v>
      </c>
      <c r="Q6" s="4">
        <f>(R6-P6)/P6</f>
        <v>0.99595979802562362</v>
      </c>
      <c r="R6" s="3">
        <v>11174840</v>
      </c>
      <c r="S6" s="4">
        <f>(T6-R6)/R6</f>
        <v>-4.3490555569475717E-2</v>
      </c>
      <c r="T6" s="3">
        <v>10688840</v>
      </c>
      <c r="U6" s="4">
        <f>(V6-T6)/T6</f>
        <v>0.7578539860265473</v>
      </c>
      <c r="V6" s="3">
        <v>18789420</v>
      </c>
      <c r="W6" s="4">
        <f>(X6-V6)/V6</f>
        <v>0.39714637279916037</v>
      </c>
      <c r="X6" s="3">
        <v>26251570</v>
      </c>
      <c r="Y6" s="4">
        <f>(Z6-X6)/X6</f>
        <v>0.2788816059382353</v>
      </c>
      <c r="Z6" s="3">
        <v>33572650</v>
      </c>
      <c r="AA6" s="4" t="s">
        <v>1</v>
      </c>
      <c r="AB6" s="3">
        <v>50612980</v>
      </c>
      <c r="AC6" s="4">
        <f>(AD6-AB6)/AB6</f>
        <v>0.24205292792481295</v>
      </c>
      <c r="AD6" s="3">
        <v>62864000</v>
      </c>
      <c r="AE6" s="4">
        <f>(AF6-AD6)/AD6</f>
        <v>0.616323014762026</v>
      </c>
      <c r="AF6" s="3">
        <v>101608530</v>
      </c>
      <c r="AG6" s="4">
        <f>(AH6-AF6)/AF6</f>
        <v>-0.15561616726469718</v>
      </c>
      <c r="AH6" s="3">
        <v>85796600</v>
      </c>
      <c r="AI6" s="4">
        <f>(AJ6-AH6)/AH6</f>
        <v>-6.6312651084075594E-2</v>
      </c>
      <c r="AJ6" s="3">
        <v>80107200</v>
      </c>
      <c r="AK6" s="4">
        <f>(AL6-AJ6)/AJ6</f>
        <v>-7.8100345536980448E-2</v>
      </c>
      <c r="AL6" s="3">
        <v>73850800</v>
      </c>
      <c r="AM6" s="4">
        <f>(AN6-AL6)/AL6</f>
        <v>-0.17272433067752821</v>
      </c>
      <c r="AN6" s="3">
        <v>61094970</v>
      </c>
      <c r="AO6" s="4">
        <f>(AP6-AN6)/AN6</f>
        <v>9.5745034329340048E-2</v>
      </c>
      <c r="AP6" s="3">
        <v>66944510</v>
      </c>
      <c r="AQ6" s="4">
        <f>(AR6-AP6)/AP6</f>
        <v>7.6421501927491892E-2</v>
      </c>
      <c r="AR6" s="3">
        <v>72060510</v>
      </c>
      <c r="AS6" s="4">
        <f>(AT6-AR6)/AR6</f>
        <v>0.32087560856841008</v>
      </c>
      <c r="AT6" s="3">
        <v>95182970</v>
      </c>
      <c r="AU6" s="4">
        <f>(AV6-AT6)/AT6</f>
        <v>-0.33478688467065065</v>
      </c>
      <c r="AV6" s="3">
        <v>63316960</v>
      </c>
      <c r="AW6" s="4">
        <f>(AX6-AV6)/AV6</f>
        <v>0.23248715667966371</v>
      </c>
      <c r="AX6" s="3">
        <v>78037340</v>
      </c>
      <c r="AY6" s="4">
        <f>(AZ6-AX6)/AX6</f>
        <v>-0.25633241727613987</v>
      </c>
      <c r="AZ6" s="3">
        <v>58033840</v>
      </c>
      <c r="BA6" s="4">
        <f t="shared" si="2"/>
        <v>8.0249385530924713E-2</v>
      </c>
      <c r="BB6" s="3">
        <v>62691020</v>
      </c>
      <c r="BC6" s="4">
        <f>(BD6-BB6)/BB6</f>
        <v>-0.2035119224412045</v>
      </c>
      <c r="BD6" s="3">
        <v>49932650</v>
      </c>
      <c r="BE6" s="4">
        <f>(BF6-BD6)/BD6</f>
        <v>3.0994749928153223E-2</v>
      </c>
      <c r="BF6" s="3">
        <v>51480300</v>
      </c>
      <c r="BG6" s="4">
        <f>(BH6-BF6)/BF6</f>
        <v>-0.13129935140238111</v>
      </c>
      <c r="BH6" s="14">
        <v>44720970</v>
      </c>
      <c r="BI6" s="4">
        <f>(BJ6-BH6)/BH6</f>
        <v>0.24863414188019625</v>
      </c>
      <c r="BJ6" s="16">
        <v>55840130</v>
      </c>
      <c r="BK6" s="4">
        <f>(BL6-BJ6)/BJ6</f>
        <v>1.178487048651212</v>
      </c>
      <c r="BL6" s="14">
        <v>121647000</v>
      </c>
      <c r="BM6" s="4">
        <f>(BN6-BL6)/BL6</f>
        <v>-0.29079204583754636</v>
      </c>
      <c r="BN6" s="16">
        <v>86273020</v>
      </c>
      <c r="BO6" s="4">
        <f>(BP6-BN6)/BN6</f>
        <v>0.56240687992607652</v>
      </c>
      <c r="BP6" s="14">
        <v>134793560</v>
      </c>
      <c r="BQ6" s="4">
        <f>(BR6-BP6)/BP6</f>
        <v>-0.7046285445684497</v>
      </c>
      <c r="BR6" s="14">
        <v>39814170</v>
      </c>
      <c r="BS6" s="4">
        <f>(BT6-BR6)/BR6</f>
        <v>0.15996942796999158</v>
      </c>
      <c r="BT6" s="14">
        <v>46183220</v>
      </c>
      <c r="BU6" s="4">
        <f>(BV6-BT6)/BT6</f>
        <v>2.1148157274438639E-2</v>
      </c>
      <c r="BV6" s="14">
        <v>47159910</v>
      </c>
      <c r="BW6" s="4">
        <f>(BX6-BV6)/BV6</f>
        <v>0.64615856985308073</v>
      </c>
      <c r="BX6" s="14">
        <v>77632690</v>
      </c>
      <c r="BY6" s="4">
        <f>(BZ6-BX6)/BX6</f>
        <v>1.5975348786703127</v>
      </c>
      <c r="BZ6" s="28">
        <v>201653620</v>
      </c>
      <c r="CA6" s="4">
        <f>(CB6-BZ6)/BZ6</f>
        <v>0.31386424900281978</v>
      </c>
      <c r="CB6" s="28">
        <v>264945482</v>
      </c>
      <c r="CC6" s="4">
        <f>(CD6-CB6)/CB6</f>
        <v>-0.6515909639100772</v>
      </c>
      <c r="CD6" s="60">
        <v>92309400</v>
      </c>
      <c r="CE6" s="4">
        <f>(CF6-CD6)/CD6</f>
        <v>1.5550377318019617</v>
      </c>
      <c r="CF6" s="16">
        <v>235854000</v>
      </c>
      <c r="CG6" s="26">
        <f>(CH6-CF6)/CF6</f>
        <v>-2.9036776989154307E-2</v>
      </c>
      <c r="CH6" s="68">
        <v>229005560</v>
      </c>
      <c r="CI6" s="26">
        <f>(CJ6-CH6)/CH6</f>
        <v>0.11532012585196622</v>
      </c>
      <c r="CJ6" s="75">
        <v>255414510</v>
      </c>
      <c r="CK6" s="26">
        <f>(CL6-CJ6)/CJ6</f>
        <v>0.10911412198155852</v>
      </c>
      <c r="CL6" s="60">
        <v>283283840</v>
      </c>
      <c r="CM6" s="26">
        <f>(CN6-CL6)/CL6</f>
        <v>0.23834659965072488</v>
      </c>
      <c r="CN6" s="102">
        <v>350803580</v>
      </c>
      <c r="CO6" s="26">
        <f t="shared" si="0"/>
        <v>-5.7487383680633997E-2</v>
      </c>
      <c r="CP6" s="102">
        <v>330636800</v>
      </c>
      <c r="CQ6" s="26">
        <f t="shared" si="1"/>
        <v>0.29800823743757499</v>
      </c>
      <c r="CR6" s="102">
        <v>429169290</v>
      </c>
      <c r="CS6" s="26">
        <f t="shared" si="1"/>
        <v>-0.3401169501200797</v>
      </c>
      <c r="CT6" s="102">
        <v>283201540</v>
      </c>
      <c r="CU6" s="26">
        <f t="shared" si="1"/>
        <v>-0.39624095970664563</v>
      </c>
      <c r="CV6" s="102">
        <v>170985490</v>
      </c>
    </row>
    <row r="7" spans="1:103" ht="15" customHeight="1" x14ac:dyDescent="0.2">
      <c r="A7" s="39" t="s">
        <v>3</v>
      </c>
      <c r="B7" s="40">
        <f>SUM(B5:B6)</f>
        <v>882564271</v>
      </c>
      <c r="C7" s="41">
        <f>(D7-B7)/B7</f>
        <v>8.7345651226798868E-2</v>
      </c>
      <c r="D7" s="40">
        <f>SUM(D5:D6)</f>
        <v>959652422</v>
      </c>
      <c r="E7" s="41">
        <f>(F7-D7)/D7</f>
        <v>0.15205971938869342</v>
      </c>
      <c r="F7" s="40">
        <f>SUM(F5:F6)</f>
        <v>1105576900</v>
      </c>
      <c r="G7" s="41">
        <f>(H7-F7)/F7</f>
        <v>0.26570562843706302</v>
      </c>
      <c r="H7" s="40">
        <f>SUM(H5:H6)</f>
        <v>1399334905</v>
      </c>
      <c r="I7" s="41">
        <f>(J7-H7)/H7</f>
        <v>0.18697580119321042</v>
      </c>
      <c r="J7" s="40">
        <f>SUM(J5:J6)</f>
        <v>1660976670</v>
      </c>
      <c r="K7" s="41">
        <f>(L7-J7)/J7</f>
        <v>0.21015294573643831</v>
      </c>
      <c r="L7" s="40">
        <f>SUM(L5:L6)</f>
        <v>2010035810</v>
      </c>
      <c r="M7" s="41">
        <f>(N7-L7)/L7</f>
        <v>0.14522249481714458</v>
      </c>
      <c r="N7" s="40">
        <f>SUM(N5:N6)</f>
        <v>2301938225</v>
      </c>
      <c r="O7" s="41">
        <f>(P7-N7)/N7</f>
        <v>0.27508126548443756</v>
      </c>
      <c r="P7" s="40">
        <f>SUM(P5:P6)</f>
        <v>2935158305</v>
      </c>
      <c r="Q7" s="41">
        <f>(R7-P7)/P7</f>
        <v>0.27416910652796972</v>
      </c>
      <c r="R7" s="40">
        <f>SUM(R5:R6)</f>
        <v>3739888035</v>
      </c>
      <c r="S7" s="41">
        <f>(T7-R7)/R7</f>
        <v>0.21331804576336735</v>
      </c>
      <c r="T7" s="40">
        <f>SUM(T5:T6)</f>
        <v>4537673642</v>
      </c>
      <c r="U7" s="41">
        <f>(V7-T7)/T7</f>
        <v>0.161215960140661</v>
      </c>
      <c r="V7" s="40">
        <f>SUM(V5:V6)</f>
        <v>5269219055</v>
      </c>
      <c r="W7" s="41">
        <f>(X7-V7)/V7</f>
        <v>0.24169137811637251</v>
      </c>
      <c r="X7" s="40">
        <f>SUM(X5:X6)</f>
        <v>6542743870</v>
      </c>
      <c r="Y7" s="41">
        <f>(Z7-X7)/X7</f>
        <v>0.14557497571733616</v>
      </c>
      <c r="Z7" s="40">
        <f>SUM(Z5:Z6)</f>
        <v>7495203650</v>
      </c>
      <c r="AA7" s="41">
        <f>(AB7-Z7)/Z7</f>
        <v>6.7759537127453501E-2</v>
      </c>
      <c r="AB7" s="40">
        <f>SUM(AB5:AB6)</f>
        <v>8003075180</v>
      </c>
      <c r="AC7" s="41">
        <f>(AD7-AB7)/AB7</f>
        <v>0.3259633353837868</v>
      </c>
      <c r="AD7" s="40">
        <f>SUM(AD5:AD6)</f>
        <v>10611784259</v>
      </c>
      <c r="AE7" s="41">
        <f>(AF7-AD7)/AD7</f>
        <v>2.4026201888128679E-2</v>
      </c>
      <c r="AF7" s="40">
        <f>SUM(AF5:AF6)</f>
        <v>10866745130</v>
      </c>
      <c r="AG7" s="41">
        <f>(AH7-AF7)/AF7</f>
        <v>0.21465587368570224</v>
      </c>
      <c r="AH7" s="40">
        <f>SUM(AH5:AH6)</f>
        <v>13199355800</v>
      </c>
      <c r="AI7" s="41">
        <f>(AJ7-AH7)/AH7</f>
        <v>0.19364999616117629</v>
      </c>
      <c r="AJ7" s="40">
        <f>SUM(AJ5:AJ6)</f>
        <v>15755411000</v>
      </c>
      <c r="AK7" s="41">
        <f>(AL7-AJ7)/AJ7</f>
        <v>4.9343809564853625E-2</v>
      </c>
      <c r="AL7" s="40">
        <f>SUM(AL5:AL6)</f>
        <v>16532843000</v>
      </c>
      <c r="AM7" s="41">
        <f>(AN7-AL7)/AL7</f>
        <v>-0.157663266384372</v>
      </c>
      <c r="AN7" s="40">
        <f>SUM(AN5:AN6)</f>
        <v>13926220970</v>
      </c>
      <c r="AO7" s="41">
        <f>(AP7-AN7)/AN7</f>
        <v>-0.22207536176987719</v>
      </c>
      <c r="AP7" s="40">
        <f>SUM(AP5:AP6)</f>
        <v>10833550410</v>
      </c>
      <c r="AQ7" s="41">
        <f>(AR7-AP7)/AP7</f>
        <v>-9.2013048564381028E-2</v>
      </c>
      <c r="AR7" s="40">
        <f>SUM(AR5:AR6)</f>
        <v>9836722410</v>
      </c>
      <c r="AS7" s="41">
        <f>(AT7-AR7)/AR7</f>
        <v>-8.4641445117286784E-3</v>
      </c>
      <c r="AT7" s="40">
        <f>SUM(AT5:AT6)</f>
        <v>9753462970</v>
      </c>
      <c r="AU7" s="41">
        <f>(AV7-AT7)/AT7</f>
        <v>5.262369802179092E-2</v>
      </c>
      <c r="AV7" s="40">
        <f>SUM(AV5:AV6)</f>
        <v>10266726260</v>
      </c>
      <c r="AW7" s="41">
        <f>(AX7-AV7)/AV7</f>
        <v>9.6394737225612953E-2</v>
      </c>
      <c r="AX7" s="40">
        <f>SUM(AX5:AX6)</f>
        <v>11256384640</v>
      </c>
      <c r="AY7" s="41">
        <f>(AZ7-AX7)/AX7</f>
        <v>3.8000984657183857E-2</v>
      </c>
      <c r="AZ7" s="40">
        <f>SUM(AZ5:AZ6)</f>
        <v>11684138340</v>
      </c>
      <c r="BA7" s="41">
        <f t="shared" si="2"/>
        <v>6.4187050698682496E-2</v>
      </c>
      <c r="BB7" s="40">
        <f>SUM(BB5:BB6)</f>
        <v>12434108720</v>
      </c>
      <c r="BC7" s="41">
        <f>(BD7-BB7)/BB7</f>
        <v>3.8784181549282773E-2</v>
      </c>
      <c r="BD7" s="40">
        <f>SUM(BD5:BD6)</f>
        <v>12916355450</v>
      </c>
      <c r="BE7" s="41">
        <f>(BF7-BD7)/BD7</f>
        <v>2.9320194188369134E-2</v>
      </c>
      <c r="BF7" s="40">
        <f>SUM(BF5:BF6)</f>
        <v>13295065500</v>
      </c>
      <c r="BG7" s="41">
        <f>(BH7-BF7)/BF7</f>
        <v>4.9804724166270561E-2</v>
      </c>
      <c r="BH7" s="40">
        <f>SUM(BH5:BH6)</f>
        <v>13957222570</v>
      </c>
      <c r="BI7" s="41">
        <f>(BJ7-BH7)/BH7</f>
        <v>3.940066565836816E-2</v>
      </c>
      <c r="BJ7" s="40">
        <f>SUM(BJ5:BJ6)</f>
        <v>14507146430</v>
      </c>
      <c r="BK7" s="41">
        <f>(BL7-BJ7)/BJ7</f>
        <v>7.953397834421666E-2</v>
      </c>
      <c r="BL7" s="40">
        <f>SUM(BL5:BL6)</f>
        <v>15660957500</v>
      </c>
      <c r="BM7" s="41">
        <f>(BN7-BL7)/BL7</f>
        <v>5.8346963779194218E-2</v>
      </c>
      <c r="BN7" s="42">
        <f>SUM(BN5:BN6)</f>
        <v>16574726820</v>
      </c>
      <c r="BO7" s="41">
        <f>(BP7-BN7)/BN7</f>
        <v>0.1017798096053326</v>
      </c>
      <c r="BP7" s="42">
        <f>SUM(BP5:BP6)</f>
        <v>18261699360</v>
      </c>
      <c r="BQ7" s="41">
        <f>(BR7-BP7)/BP7</f>
        <v>5.157641638012378E-2</v>
      </c>
      <c r="BR7" s="42">
        <f>SUM(BR5:BR6)</f>
        <v>19203572370</v>
      </c>
      <c r="BS7" s="41">
        <f>(BT7-BR7)/BR7</f>
        <v>0.10472542875104648</v>
      </c>
      <c r="BT7" s="42">
        <f>SUM(BT5:BT6)</f>
        <v>21214674720</v>
      </c>
      <c r="BU7" s="41">
        <f>(BV7-BT7)/BT7</f>
        <v>6.7710464994581832E-2</v>
      </c>
      <c r="BV7" s="42">
        <f>SUM(BV5:BV6)</f>
        <v>22651130210</v>
      </c>
      <c r="BW7" s="41">
        <f>(BX7-BV7)/BV7</f>
        <v>0.10711896746453783</v>
      </c>
      <c r="BX7" s="42">
        <f>SUM(BX5:BX6)</f>
        <v>25077495890</v>
      </c>
      <c r="BY7" s="41">
        <f>(BZ7-BX7)/BX7</f>
        <v>0.14978715763633607</v>
      </c>
      <c r="BZ7" s="43">
        <f>SUM(BZ5:BZ6)</f>
        <v>28833782720</v>
      </c>
      <c r="CA7" s="41">
        <f>(CB7-BZ7)/BZ7</f>
        <v>0.14727472296080338</v>
      </c>
      <c r="CB7" s="43">
        <f>SUM(CB5:CB6)</f>
        <v>33080270082</v>
      </c>
      <c r="CC7" s="41">
        <f>(CD7-CB7)/CB7</f>
        <v>5.5370642786761029E-2</v>
      </c>
      <c r="CD7" s="61">
        <f>SUM(CD5:CD6)</f>
        <v>34911945900</v>
      </c>
      <c r="CE7" s="41">
        <f>(CF7-CD7)/CD7</f>
        <v>6.2132801368714316E-3</v>
      </c>
      <c r="CF7" s="62">
        <f>SUM(CF5:CF6)</f>
        <v>35128863600</v>
      </c>
      <c r="CG7" s="50">
        <f>(CH7-CF7)/CF7</f>
        <v>4.8592935411665298E-3</v>
      </c>
      <c r="CH7" s="62">
        <f>SUM(CH5:CH6)</f>
        <v>35299565060</v>
      </c>
      <c r="CI7" s="50">
        <f>(CJ7-CH7)/CH7</f>
        <v>9.4728065184834891E-3</v>
      </c>
      <c r="CJ7" s="88">
        <v>35633951010</v>
      </c>
      <c r="CK7" s="50">
        <f>(CL7-CJ7)/CJ7</f>
        <v>1.0753607701050718E-2</v>
      </c>
      <c r="CL7" s="62">
        <f>SUM(CL5:CL6)</f>
        <v>36017144540</v>
      </c>
      <c r="CM7" s="50">
        <f>(CN7-CL7)/CL7</f>
        <v>2.2348044251705692E-2</v>
      </c>
      <c r="CN7" s="88">
        <v>36822057280</v>
      </c>
      <c r="CO7" s="50">
        <f t="shared" si="0"/>
        <v>2.9324815063673793E-2</v>
      </c>
      <c r="CP7" s="88">
        <v>37901857300</v>
      </c>
      <c r="CQ7" s="50">
        <f t="shared" si="1"/>
        <v>3.0445972102797203E-2</v>
      </c>
      <c r="CR7" s="88">
        <v>39055816190</v>
      </c>
      <c r="CS7" s="50">
        <f t="shared" si="1"/>
        <v>3.7160717444476576E-2</v>
      </c>
      <c r="CT7" s="88">
        <f>CT5+CT6</f>
        <v>40507158340</v>
      </c>
      <c r="CU7" s="50">
        <f t="shared" si="1"/>
        <v>-6.485442592515378E-3</v>
      </c>
      <c r="CV7" s="88">
        <f>CV5+CV6</f>
        <v>40244451490</v>
      </c>
    </row>
    <row r="8" spans="1:103" ht="15" customHeight="1" x14ac:dyDescent="0.2">
      <c r="A8" s="9"/>
      <c r="B8" s="3"/>
      <c r="C8" s="4" t="s">
        <v>1</v>
      </c>
      <c r="D8" s="3"/>
      <c r="E8" s="4" t="s">
        <v>1</v>
      </c>
      <c r="F8" s="3"/>
      <c r="G8" s="4" t="s">
        <v>1</v>
      </c>
      <c r="H8" s="3"/>
      <c r="I8" s="4" t="s">
        <v>1</v>
      </c>
      <c r="J8" s="3"/>
      <c r="K8" s="4" t="s">
        <v>1</v>
      </c>
      <c r="L8" s="3"/>
      <c r="M8" s="4" t="s">
        <v>1</v>
      </c>
      <c r="N8" s="3"/>
      <c r="O8" s="4" t="s">
        <v>1</v>
      </c>
      <c r="P8" s="3"/>
      <c r="Q8" s="4" t="s">
        <v>1</v>
      </c>
      <c r="R8" s="3"/>
      <c r="S8" s="4" t="s">
        <v>1</v>
      </c>
      <c r="T8" s="3"/>
      <c r="U8" s="4" t="s">
        <v>1</v>
      </c>
      <c r="V8" s="3"/>
      <c r="W8" s="4" t="s">
        <v>1</v>
      </c>
      <c r="X8" s="3"/>
      <c r="Y8" s="4" t="s">
        <v>1</v>
      </c>
      <c r="Z8" s="3"/>
      <c r="AA8" s="4" t="s">
        <v>1</v>
      </c>
      <c r="AB8" s="3"/>
      <c r="AC8" s="4" t="s">
        <v>1</v>
      </c>
      <c r="AD8" s="3"/>
      <c r="AE8" s="4" t="s">
        <v>1</v>
      </c>
      <c r="AF8" s="3"/>
      <c r="AG8" s="4" t="s">
        <v>1</v>
      </c>
      <c r="AH8" s="3"/>
      <c r="AI8" s="4" t="s">
        <v>1</v>
      </c>
      <c r="AJ8" s="3"/>
      <c r="AK8" s="4" t="s">
        <v>1</v>
      </c>
      <c r="AL8" s="3"/>
      <c r="AM8" s="4" t="s">
        <v>1</v>
      </c>
      <c r="AN8" s="3"/>
      <c r="AO8" s="4" t="s">
        <v>1</v>
      </c>
      <c r="AP8" s="3"/>
      <c r="AQ8" s="4" t="s">
        <v>1</v>
      </c>
      <c r="AR8" s="3"/>
      <c r="AS8" s="4" t="s">
        <v>1</v>
      </c>
      <c r="AT8" s="3"/>
      <c r="AU8" s="4" t="s">
        <v>1</v>
      </c>
      <c r="AV8" s="3"/>
      <c r="AW8" s="4" t="s">
        <v>1</v>
      </c>
      <c r="AX8" s="3"/>
      <c r="AY8" s="4" t="s">
        <v>1</v>
      </c>
      <c r="AZ8" s="3"/>
      <c r="BA8" s="4"/>
      <c r="BB8" s="3"/>
      <c r="BC8" s="4"/>
      <c r="BD8" s="3"/>
      <c r="BE8" s="4"/>
      <c r="BF8" s="3"/>
      <c r="BG8" s="4"/>
      <c r="BI8" s="4"/>
      <c r="BK8" s="4"/>
      <c r="BM8" s="4"/>
      <c r="BO8" s="4"/>
      <c r="BP8" s="14"/>
      <c r="BQ8" s="4"/>
      <c r="BR8" s="14"/>
      <c r="BS8" s="4"/>
      <c r="BT8" s="14"/>
      <c r="BU8" s="4"/>
      <c r="BV8" s="14"/>
      <c r="BW8" s="4"/>
      <c r="BX8" s="14"/>
      <c r="BY8" s="4"/>
      <c r="BZ8" s="28"/>
      <c r="CA8" s="4"/>
      <c r="CB8" s="28"/>
      <c r="CC8" s="4"/>
      <c r="CD8" s="60"/>
      <c r="CE8" s="4"/>
      <c r="CF8" s="16"/>
      <c r="CH8" s="68"/>
      <c r="CJ8" s="75"/>
      <c r="CL8" s="60"/>
      <c r="CN8" s="102"/>
      <c r="CO8" s="82" t="str">
        <f t="shared" si="0"/>
        <v/>
      </c>
      <c r="CP8" s="102"/>
      <c r="CQ8" s="82" t="str">
        <f t="shared" si="1"/>
        <v/>
      </c>
      <c r="CR8" s="102"/>
      <c r="CS8" s="82" t="str">
        <f t="shared" si="1"/>
        <v/>
      </c>
      <c r="CT8" s="102"/>
      <c r="CU8" s="82" t="str">
        <f t="shared" si="1"/>
        <v/>
      </c>
      <c r="CV8" s="102"/>
    </row>
    <row r="9" spans="1:103" ht="15" customHeight="1" x14ac:dyDescent="0.2">
      <c r="A9" s="9" t="s">
        <v>35</v>
      </c>
      <c r="B9" s="3">
        <v>14011196</v>
      </c>
      <c r="C9" s="4">
        <f>(D9-B9)/B9</f>
        <v>7.503463658634138E-2</v>
      </c>
      <c r="D9" s="3">
        <v>15062521</v>
      </c>
      <c r="E9" s="4">
        <f>(F9-D9)/D9</f>
        <v>9.2992998980715114E-2</v>
      </c>
      <c r="F9" s="3">
        <v>16463230</v>
      </c>
      <c r="G9" s="4">
        <f>(H9-F9)/F9</f>
        <v>3.2929078923151778E-2</v>
      </c>
      <c r="H9" s="3">
        <v>17005349</v>
      </c>
      <c r="I9" s="4">
        <f>(J9-H9)/H9</f>
        <v>-1.1464863202748735E-2</v>
      </c>
      <c r="J9" s="3">
        <v>16810385</v>
      </c>
      <c r="K9" s="4">
        <f>(L9-J9)/J9</f>
        <v>0.13166474176528378</v>
      </c>
      <c r="L9" s="3">
        <v>19023720</v>
      </c>
      <c r="M9" s="4">
        <f>(N9-L9)/L9</f>
        <v>2.1995172342738435E-2</v>
      </c>
      <c r="N9" s="3">
        <v>19442150</v>
      </c>
      <c r="O9" s="4">
        <f>(P9-N9)/N9</f>
        <v>0.10486998608692968</v>
      </c>
      <c r="P9" s="3">
        <v>21481048</v>
      </c>
      <c r="Q9" s="4">
        <f>(R9-P9)/P9</f>
        <v>0.21606171170047198</v>
      </c>
      <c r="R9" s="3">
        <v>26122280</v>
      </c>
      <c r="S9" s="4">
        <f>(T9-R9)/R9</f>
        <v>0.13882846367162438</v>
      </c>
      <c r="T9" s="3">
        <v>29748796</v>
      </c>
      <c r="U9" s="4">
        <f>(V9-T9)/T9</f>
        <v>0.10811324935637731</v>
      </c>
      <c r="V9" s="3">
        <v>32965035</v>
      </c>
      <c r="W9" s="4">
        <f>(X9-V9)/V9</f>
        <v>0.26086928164948103</v>
      </c>
      <c r="X9" s="3">
        <v>41564600</v>
      </c>
      <c r="Y9" s="4">
        <f>(Z9-X9)/X9</f>
        <v>0.37585589660432195</v>
      </c>
      <c r="Z9" s="3">
        <v>57186900</v>
      </c>
      <c r="AA9" s="4">
        <f>(AB9-Z9)/Z9</f>
        <v>0.48666040649169651</v>
      </c>
      <c r="AB9" s="3">
        <v>85017500</v>
      </c>
      <c r="AC9" s="4">
        <f>(AD9-AB9)/AB9</f>
        <v>2.8939924133266681E-2</v>
      </c>
      <c r="AD9" s="3">
        <v>87477900</v>
      </c>
      <c r="AE9" s="4">
        <f>(AF9-AD9)/AD9</f>
        <v>0.18680032328165172</v>
      </c>
      <c r="AF9" s="3">
        <v>103818800</v>
      </c>
      <c r="AG9" s="4">
        <f>(AH9-AF9)/AF9</f>
        <v>8.0875525434699683E-2</v>
      </c>
      <c r="AH9" s="3">
        <v>112215200</v>
      </c>
      <c r="AI9" s="4">
        <f>(AJ9-AH9)/AH9</f>
        <v>-9.2832343568429232E-2</v>
      </c>
      <c r="AJ9" s="3">
        <v>101798000</v>
      </c>
      <c r="AK9" s="4">
        <f>(AL9-AJ9)/AJ9</f>
        <v>-2.5246075561405922E-3</v>
      </c>
      <c r="AL9" s="3">
        <v>101541000</v>
      </c>
      <c r="AM9" s="4">
        <f>(AN9-AL9)/AL9</f>
        <v>0.22583882372637654</v>
      </c>
      <c r="AN9" s="3">
        <v>124472900</v>
      </c>
      <c r="AO9" s="4">
        <f>(AP9-AN9)/AN9</f>
        <v>-5.0554779393747556E-2</v>
      </c>
      <c r="AP9" s="3">
        <v>118180200</v>
      </c>
      <c r="AQ9" s="4">
        <f>(AR9-AP9)/AP9</f>
        <v>-2.0502588420056827E-3</v>
      </c>
      <c r="AR9" s="3">
        <v>117937900</v>
      </c>
      <c r="AS9" s="4">
        <f>(AT9-AR9)/AR9</f>
        <v>0.13884256036439516</v>
      </c>
      <c r="AT9" s="3">
        <v>134312700</v>
      </c>
      <c r="AU9" s="4">
        <f>(AV9-AT9)/AT9</f>
        <v>0.1964676460230492</v>
      </c>
      <c r="AV9" s="3">
        <v>160700800</v>
      </c>
      <c r="AW9" s="4">
        <f>(AX9-AV9)/AV9</f>
        <v>8.072579601346104E-2</v>
      </c>
      <c r="AX9" s="3">
        <v>173673500</v>
      </c>
      <c r="AY9" s="4">
        <f>(AZ9-AX9)/AX9</f>
        <v>4.4185209603077036E-2</v>
      </c>
      <c r="AZ9" s="3">
        <v>181347300</v>
      </c>
      <c r="BA9" s="4">
        <f t="shared" si="2"/>
        <v>-2.5117550688651003E-2</v>
      </c>
      <c r="BB9" s="3">
        <v>176792300</v>
      </c>
      <c r="BC9" s="4">
        <f>(BD9-BB9)/BB9</f>
        <v>-3.5633904870291298E-2</v>
      </c>
      <c r="BD9" s="3">
        <v>170492500</v>
      </c>
      <c r="BE9" s="4">
        <f>(BF9-BD9)/BD9</f>
        <v>9.9836063169934167E-2</v>
      </c>
      <c r="BF9" s="3">
        <v>187513800</v>
      </c>
      <c r="BG9" s="4">
        <f>(BH9-BF9)/BF9</f>
        <v>0.1474579470950938</v>
      </c>
      <c r="BH9" s="14">
        <v>215164200</v>
      </c>
      <c r="BI9" s="4">
        <f>(BJ9-BH9)/BH9</f>
        <v>6.7094340043557438E-2</v>
      </c>
      <c r="BJ9" s="16">
        <v>229600500</v>
      </c>
      <c r="BK9" s="4">
        <f>(BL9-BJ9)/BJ9</f>
        <v>-8.5167932996661588E-2</v>
      </c>
      <c r="BL9" s="14">
        <v>210045900</v>
      </c>
      <c r="BM9" s="4">
        <f>(BN9-BL9)/BL9</f>
        <v>-2.4964543464071426E-2</v>
      </c>
      <c r="BN9" s="16">
        <v>204802200</v>
      </c>
      <c r="BO9" s="4">
        <f>(BP9-BN9)/BN9</f>
        <v>5.6444706160383047E-4</v>
      </c>
      <c r="BP9" s="14">
        <v>204917800</v>
      </c>
      <c r="BQ9" s="4">
        <f>(BR9-BP9)/BP9</f>
        <v>-6.3112135695386151E-2</v>
      </c>
      <c r="BR9" s="14">
        <v>191985000</v>
      </c>
      <c r="BS9" s="4">
        <f>(BT9-BR9)/BR9</f>
        <v>-0.21828736620048442</v>
      </c>
      <c r="BT9" s="14">
        <v>150077100</v>
      </c>
      <c r="BU9" s="4">
        <f>(BV9-BT9)/BT9</f>
        <v>-0.12394962322699465</v>
      </c>
      <c r="BV9" s="14">
        <v>131475100</v>
      </c>
      <c r="BW9" s="4">
        <f>(BX9-BV9)/BV9</f>
        <v>5.3782046942729075E-3</v>
      </c>
      <c r="BX9" s="14">
        <v>132182200</v>
      </c>
      <c r="BY9" s="4">
        <f>(BZ9-BX9)/BX9</f>
        <v>0.19262956736988793</v>
      </c>
      <c r="BZ9" s="28">
        <v>157644400</v>
      </c>
      <c r="CA9" s="4">
        <f>(CB9-BZ9)/BZ9</f>
        <v>8.8673622405870428E-2</v>
      </c>
      <c r="CB9" s="28">
        <v>171623300</v>
      </c>
      <c r="CC9" s="4">
        <f>(CD9-CB9)/CB9</f>
        <v>0.17470005529552224</v>
      </c>
      <c r="CD9" s="60">
        <v>201605900</v>
      </c>
      <c r="CE9" s="4">
        <f>(CF9-CD9)/CD9</f>
        <v>0.18115541261441256</v>
      </c>
      <c r="CF9" s="16">
        <v>238127900</v>
      </c>
      <c r="CG9" s="26">
        <f>(CH9-CF9)/CF9</f>
        <v>-1.1605108011283012E-2</v>
      </c>
      <c r="CH9" s="68">
        <v>235364400</v>
      </c>
      <c r="CI9" s="26">
        <f>(CJ9-CH9)/CH9</f>
        <v>0.13320281231996003</v>
      </c>
      <c r="CJ9" s="75">
        <v>266715600</v>
      </c>
      <c r="CK9" s="26">
        <f>(CL9-CJ9)/CJ9</f>
        <v>1.2839893879473117E-2</v>
      </c>
      <c r="CL9" s="60">
        <v>270140200</v>
      </c>
      <c r="CM9" s="26">
        <f>(CN9-CL9)/CL9</f>
        <v>0.15916438945406866</v>
      </c>
      <c r="CN9" s="102">
        <v>313136900</v>
      </c>
      <c r="CO9" s="26">
        <f t="shared" si="0"/>
        <v>6.8493684391714993E-2</v>
      </c>
      <c r="CP9" s="102">
        <v>334584800</v>
      </c>
      <c r="CQ9" s="26">
        <f t="shared" si="1"/>
        <v>0.13850838412264999</v>
      </c>
      <c r="CR9" s="102">
        <v>380927600</v>
      </c>
      <c r="CS9" s="26">
        <f t="shared" si="1"/>
        <v>4.6547690427262367E-2</v>
      </c>
      <c r="CT9" s="102">
        <v>398658900</v>
      </c>
      <c r="CU9" s="26">
        <f t="shared" si="1"/>
        <v>6.7455411129665022E-2</v>
      </c>
      <c r="CV9" s="102">
        <v>425550600</v>
      </c>
    </row>
    <row r="10" spans="1:103" ht="15" customHeight="1" x14ac:dyDescent="0.2">
      <c r="A10" s="9"/>
      <c r="B10" s="3"/>
      <c r="C10" s="4" t="s">
        <v>1</v>
      </c>
      <c r="D10" s="3"/>
      <c r="E10" s="4" t="s">
        <v>1</v>
      </c>
      <c r="F10" s="3"/>
      <c r="G10" s="4" t="s">
        <v>1</v>
      </c>
      <c r="H10" s="3"/>
      <c r="I10" s="4" t="s">
        <v>1</v>
      </c>
      <c r="J10" s="3"/>
      <c r="K10" s="4" t="s">
        <v>1</v>
      </c>
      <c r="L10" s="3"/>
      <c r="M10" s="4" t="s">
        <v>1</v>
      </c>
      <c r="N10" s="3"/>
      <c r="O10" s="4" t="s">
        <v>1</v>
      </c>
      <c r="P10" s="3"/>
      <c r="Q10" s="4" t="s">
        <v>1</v>
      </c>
      <c r="R10" s="3"/>
      <c r="S10" s="4" t="s">
        <v>1</v>
      </c>
      <c r="T10" s="3"/>
      <c r="U10" s="4" t="s">
        <v>1</v>
      </c>
      <c r="V10" s="3"/>
      <c r="W10" s="4" t="s">
        <v>1</v>
      </c>
      <c r="X10" s="3"/>
      <c r="Y10" s="4" t="s">
        <v>1</v>
      </c>
      <c r="Z10" s="3"/>
      <c r="AA10" s="4" t="s">
        <v>1</v>
      </c>
      <c r="AB10" s="3"/>
      <c r="AC10" s="4" t="s">
        <v>1</v>
      </c>
      <c r="AD10" s="3"/>
      <c r="AE10" s="4" t="s">
        <v>1</v>
      </c>
      <c r="AF10" s="3"/>
      <c r="AG10" s="4" t="s">
        <v>1</v>
      </c>
      <c r="AH10" s="3"/>
      <c r="AI10" s="4" t="s">
        <v>1</v>
      </c>
      <c r="AJ10" s="3"/>
      <c r="AK10" s="4" t="s">
        <v>1</v>
      </c>
      <c r="AL10" s="3"/>
      <c r="AM10" s="4" t="s">
        <v>1</v>
      </c>
      <c r="AN10" s="3"/>
      <c r="AO10" s="4" t="s">
        <v>1</v>
      </c>
      <c r="AP10" s="3"/>
      <c r="AQ10" s="4" t="s">
        <v>1</v>
      </c>
      <c r="AR10" s="3"/>
      <c r="AS10" s="4" t="s">
        <v>1</v>
      </c>
      <c r="AT10" s="3"/>
      <c r="AU10" s="4" t="s">
        <v>1</v>
      </c>
      <c r="AV10" s="3"/>
      <c r="AW10" s="4" t="s">
        <v>1</v>
      </c>
      <c r="AX10" s="3"/>
      <c r="AY10" s="4" t="s">
        <v>1</v>
      </c>
      <c r="AZ10" s="3"/>
      <c r="BA10" s="4"/>
      <c r="BB10" s="3"/>
      <c r="BC10" s="4"/>
      <c r="BD10" s="3"/>
      <c r="BE10" s="4"/>
      <c r="BF10" s="3"/>
      <c r="BG10" s="4"/>
      <c r="BI10" s="4"/>
      <c r="BK10" s="4"/>
      <c r="BM10" s="4"/>
      <c r="BO10" s="4"/>
      <c r="BP10" s="14"/>
      <c r="BQ10" s="4"/>
      <c r="BR10" s="14"/>
      <c r="BS10" s="4"/>
      <c r="BT10" s="14"/>
      <c r="BU10" s="4"/>
      <c r="BV10" s="14"/>
      <c r="BW10" s="4"/>
      <c r="BX10" s="14"/>
      <c r="BY10" s="4"/>
      <c r="BZ10" s="28"/>
      <c r="CA10" s="4"/>
      <c r="CB10" s="28"/>
      <c r="CC10" s="4"/>
      <c r="CD10" s="60"/>
      <c r="CE10" s="4"/>
      <c r="CF10" s="16"/>
      <c r="CH10" s="68"/>
      <c r="CJ10" s="75"/>
      <c r="CL10" s="60"/>
      <c r="CN10" s="102"/>
      <c r="CO10" s="82" t="str">
        <f t="shared" si="0"/>
        <v/>
      </c>
      <c r="CP10" s="102"/>
      <c r="CQ10" s="82" t="str">
        <f t="shared" si="1"/>
        <v/>
      </c>
      <c r="CR10" s="102"/>
      <c r="CS10" s="82" t="str">
        <f t="shared" si="1"/>
        <v/>
      </c>
      <c r="CT10" s="102"/>
      <c r="CU10" s="82" t="str">
        <f t="shared" si="1"/>
        <v/>
      </c>
      <c r="CV10" s="102"/>
    </row>
    <row r="11" spans="1:103" ht="15" customHeight="1" x14ac:dyDescent="0.2">
      <c r="A11" s="30" t="s">
        <v>36</v>
      </c>
      <c r="B11" s="3"/>
      <c r="C11" s="4"/>
      <c r="D11" s="3"/>
      <c r="E11" s="4"/>
      <c r="F11" s="3"/>
      <c r="G11" s="4"/>
      <c r="H11" s="3"/>
      <c r="I11" s="4"/>
      <c r="J11" s="3"/>
      <c r="K11" s="4"/>
      <c r="L11" s="3"/>
      <c r="M11" s="4"/>
      <c r="N11" s="3"/>
      <c r="O11" s="4"/>
      <c r="P11" s="3"/>
      <c r="Q11" s="4"/>
      <c r="R11" s="3"/>
      <c r="S11" s="4"/>
      <c r="T11" s="3"/>
      <c r="U11" s="4"/>
      <c r="V11" s="3"/>
      <c r="W11" s="4"/>
      <c r="X11" s="3"/>
      <c r="Y11" s="4"/>
      <c r="Z11" s="3"/>
      <c r="AA11" s="4"/>
      <c r="AB11" s="3"/>
      <c r="AC11" s="4"/>
      <c r="AD11" s="3"/>
      <c r="AE11" s="4"/>
      <c r="AF11" s="3"/>
      <c r="AG11" s="4"/>
      <c r="AH11" s="3"/>
      <c r="AI11" s="4"/>
      <c r="AJ11" s="3"/>
      <c r="AK11" s="4"/>
      <c r="AL11" s="3"/>
      <c r="AM11" s="4"/>
      <c r="AN11" s="3"/>
      <c r="AO11" s="4"/>
      <c r="AP11" s="3"/>
      <c r="AQ11" s="4"/>
      <c r="AR11" s="3"/>
      <c r="AS11" s="4"/>
      <c r="AT11" s="3"/>
      <c r="AU11" s="4">
        <v>0</v>
      </c>
      <c r="AV11" s="3">
        <v>69533800</v>
      </c>
      <c r="AW11" s="4">
        <f>(AX11-AV11)/AV11</f>
        <v>4.3699610836744146E-2</v>
      </c>
      <c r="AX11" s="3">
        <v>72572400</v>
      </c>
      <c r="AY11" s="4">
        <f>(AZ11-AX11)/AX11</f>
        <v>0</v>
      </c>
      <c r="AZ11" s="3">
        <v>72572400</v>
      </c>
      <c r="BA11" s="4">
        <f t="shared" si="2"/>
        <v>4.0000055117372445E-2</v>
      </c>
      <c r="BB11" s="3">
        <v>75475300</v>
      </c>
      <c r="BC11" s="4">
        <f>(BD11-BB11)/BB11</f>
        <v>0</v>
      </c>
      <c r="BD11" s="3">
        <v>75475300</v>
      </c>
      <c r="BE11" s="4">
        <f>(BF11-BD11)/BD11</f>
        <v>0.53446889247210672</v>
      </c>
      <c r="BF11" s="3">
        <v>115814500</v>
      </c>
      <c r="BG11" s="4">
        <f>(BH11-BF11)/BF11</f>
        <v>-7.5551852315556339E-3</v>
      </c>
      <c r="BH11" s="14">
        <v>114939500</v>
      </c>
      <c r="BI11" s="4">
        <f>(BJ11-BH11)/BH11</f>
        <v>1.0866586334549915E-2</v>
      </c>
      <c r="BJ11" s="16">
        <v>116188500</v>
      </c>
      <c r="BK11" s="4">
        <f>(BL11-BJ11)/BJ11</f>
        <v>5.6431574553419656E-2</v>
      </c>
      <c r="BL11" s="14">
        <v>122745200</v>
      </c>
      <c r="BM11" s="4">
        <f>(BN11-BL11)/BL11</f>
        <v>-8.9787625096541448E-3</v>
      </c>
      <c r="BN11" s="16">
        <v>121643100</v>
      </c>
      <c r="BO11" s="4">
        <f>(BP11-BN11)/BN11</f>
        <v>0.25841169782749701</v>
      </c>
      <c r="BP11" s="14">
        <v>153077100</v>
      </c>
      <c r="BQ11" s="4">
        <f>(BR11-BP11)/BP11</f>
        <v>-1.6560282367512841E-3</v>
      </c>
      <c r="BR11" s="14">
        <v>152823600</v>
      </c>
      <c r="BS11" s="4">
        <f>(BT11-BR11)/BR11</f>
        <v>4.2717878652250046E-2</v>
      </c>
      <c r="BT11" s="14">
        <v>159351900</v>
      </c>
      <c r="BU11" s="4">
        <f>(BV11-BT11)/BT11</f>
        <v>0</v>
      </c>
      <c r="BV11" s="14">
        <v>159351900</v>
      </c>
      <c r="BW11" s="4">
        <f>(BX11-BV11)/BV11</f>
        <v>0</v>
      </c>
      <c r="BX11" s="14">
        <v>159351900</v>
      </c>
      <c r="BY11" s="4">
        <f>(BZ11-BX11)/BX11</f>
        <v>0.23955848659476292</v>
      </c>
      <c r="BZ11" s="28">
        <v>197526000</v>
      </c>
      <c r="CA11" s="4">
        <f>(CB11-BZ11)/BZ11</f>
        <v>0.1596944199750919</v>
      </c>
      <c r="CB11" s="28">
        <v>229069800</v>
      </c>
      <c r="CC11" s="4">
        <f>(CD11-CB11)/CB11</f>
        <v>-1.5187510531724391E-3</v>
      </c>
      <c r="CD11" s="60">
        <v>228721900</v>
      </c>
      <c r="CE11" s="4">
        <f>(CF11-CD11)/CD11</f>
        <v>7.0504835785292095E-3</v>
      </c>
      <c r="CF11" s="16">
        <v>230334500</v>
      </c>
      <c r="CG11" s="26">
        <f>(CH11-CF11)/CF11</f>
        <v>-4.341512018390645E-5</v>
      </c>
      <c r="CH11" s="68">
        <v>230324500</v>
      </c>
      <c r="CI11" s="26">
        <f>(CJ11-CH11)/CH11</f>
        <v>6.4926223654018567E-2</v>
      </c>
      <c r="CJ11" s="75">
        <v>245278600</v>
      </c>
      <c r="CK11" s="26">
        <f>(CL11-CJ11)/CJ11</f>
        <v>1.2777714810831437E-2</v>
      </c>
      <c r="CL11" s="60">
        <v>248412700</v>
      </c>
      <c r="CM11" s="26">
        <f>(CN11-CL11)/CL11</f>
        <v>2.9463066904389349E-3</v>
      </c>
      <c r="CN11" s="102">
        <v>249144600</v>
      </c>
      <c r="CO11" s="26">
        <f t="shared" si="0"/>
        <v>-1.5007349145836901E-3</v>
      </c>
      <c r="CP11" s="102">
        <v>248770700</v>
      </c>
      <c r="CQ11" s="26">
        <f t="shared" si="1"/>
        <v>-6.1944593957407035E-3</v>
      </c>
      <c r="CR11" s="102">
        <v>247229700</v>
      </c>
      <c r="CS11" s="26">
        <f t="shared" si="1"/>
        <v>0.47118206267289087</v>
      </c>
      <c r="CT11" s="102">
        <v>363719900</v>
      </c>
      <c r="CU11" s="26">
        <f t="shared" si="1"/>
        <v>-8.3627538663680889E-3</v>
      </c>
      <c r="CV11" s="102">
        <v>360678200</v>
      </c>
    </row>
    <row r="12" spans="1:103" ht="15" customHeight="1" x14ac:dyDescent="0.2">
      <c r="A12" s="29"/>
      <c r="B12" s="3"/>
      <c r="C12" s="4" t="s">
        <v>1</v>
      </c>
      <c r="D12" s="3"/>
      <c r="E12" s="4" t="s">
        <v>1</v>
      </c>
      <c r="F12" s="3"/>
      <c r="G12" s="4" t="s">
        <v>1</v>
      </c>
      <c r="H12" s="3"/>
      <c r="I12" s="4" t="s">
        <v>1</v>
      </c>
      <c r="J12" s="3"/>
      <c r="K12" s="4" t="s">
        <v>1</v>
      </c>
      <c r="L12" s="3"/>
      <c r="M12" s="4" t="s">
        <v>1</v>
      </c>
      <c r="N12" s="3"/>
      <c r="O12" s="4" t="s">
        <v>1</v>
      </c>
      <c r="P12" s="3"/>
      <c r="Q12" s="4" t="s">
        <v>1</v>
      </c>
      <c r="R12" s="3"/>
      <c r="S12" s="4" t="s">
        <v>1</v>
      </c>
      <c r="T12" s="3"/>
      <c r="U12" s="4" t="s">
        <v>1</v>
      </c>
      <c r="V12" s="3"/>
      <c r="W12" s="4" t="s">
        <v>1</v>
      </c>
      <c r="X12" s="3"/>
      <c r="Y12" s="4" t="s">
        <v>1</v>
      </c>
      <c r="Z12" s="3"/>
      <c r="AA12" s="4" t="s">
        <v>1</v>
      </c>
      <c r="AB12" s="3"/>
      <c r="AC12" s="4" t="s">
        <v>1</v>
      </c>
      <c r="AD12" s="3"/>
      <c r="AE12" s="4" t="s">
        <v>1</v>
      </c>
      <c r="AF12" s="3"/>
      <c r="AG12" s="4" t="s">
        <v>1</v>
      </c>
      <c r="AH12" s="3"/>
      <c r="AI12" s="4" t="s">
        <v>1</v>
      </c>
      <c r="AJ12" s="3"/>
      <c r="AK12" s="4" t="s">
        <v>1</v>
      </c>
      <c r="AL12" s="3"/>
      <c r="AM12" s="4" t="s">
        <v>1</v>
      </c>
      <c r="AN12" s="3"/>
      <c r="AO12" s="4" t="s">
        <v>1</v>
      </c>
      <c r="AP12" s="3"/>
      <c r="AQ12" s="4" t="s">
        <v>1</v>
      </c>
      <c r="AR12" s="3"/>
      <c r="AS12" s="4" t="s">
        <v>1</v>
      </c>
      <c r="AT12" s="3"/>
      <c r="AU12" s="4" t="s">
        <v>1</v>
      </c>
      <c r="AV12" s="3"/>
      <c r="AW12" s="4" t="s">
        <v>1</v>
      </c>
      <c r="AX12" s="3"/>
      <c r="AY12" s="4" t="s">
        <v>1</v>
      </c>
      <c r="AZ12" s="3"/>
      <c r="BA12" s="4"/>
      <c r="BB12" s="3"/>
      <c r="BC12" s="4"/>
      <c r="BD12" s="3"/>
      <c r="BE12" s="4"/>
      <c r="BF12" s="3"/>
      <c r="BG12" s="4"/>
      <c r="BI12" s="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28"/>
      <c r="CA12" s="14"/>
      <c r="CB12" s="28"/>
      <c r="CC12" s="41"/>
      <c r="CD12" s="42"/>
      <c r="CE12" s="41"/>
      <c r="CF12" s="45"/>
      <c r="CG12" s="83"/>
      <c r="CH12" s="45"/>
      <c r="CI12" s="83"/>
      <c r="CJ12" s="49"/>
      <c r="CK12" s="83"/>
      <c r="CL12" s="42"/>
      <c r="CM12" s="83"/>
      <c r="CN12" s="89"/>
      <c r="CO12" s="83" t="str">
        <f t="shared" si="0"/>
        <v/>
      </c>
      <c r="CP12" s="89"/>
      <c r="CQ12" s="83" t="str">
        <f t="shared" si="1"/>
        <v/>
      </c>
      <c r="CR12" s="89"/>
      <c r="CS12" s="83" t="str">
        <f t="shared" si="1"/>
        <v/>
      </c>
      <c r="CT12" s="89"/>
      <c r="CU12" s="83" t="str">
        <f t="shared" si="1"/>
        <v/>
      </c>
      <c r="CV12" s="89"/>
    </row>
    <row r="13" spans="1:103" ht="15" customHeight="1" x14ac:dyDescent="0.2">
      <c r="A13" s="33" t="s">
        <v>37</v>
      </c>
      <c r="B13" s="34">
        <v>200318894</v>
      </c>
      <c r="C13" s="35">
        <f>(D13-B13)/B13</f>
        <v>0.25032891305799643</v>
      </c>
      <c r="D13" s="34">
        <v>250464505</v>
      </c>
      <c r="E13" s="35">
        <f>(F13-D13)/D13</f>
        <v>0.21566503006084634</v>
      </c>
      <c r="F13" s="34">
        <v>304480940</v>
      </c>
      <c r="G13" s="35">
        <f>(H13-F13)/F13</f>
        <v>0.11851369744194826</v>
      </c>
      <c r="H13" s="34">
        <v>340566102</v>
      </c>
      <c r="I13" s="35">
        <f>(J13-H13)/H13</f>
        <v>0.14686528608181915</v>
      </c>
      <c r="J13" s="34">
        <v>390583440</v>
      </c>
      <c r="K13" s="35">
        <f>(L13-J13)/J13</f>
        <v>0.21818341811931402</v>
      </c>
      <c r="L13" s="34">
        <v>475802270</v>
      </c>
      <c r="M13" s="35">
        <f>(N13-L13)/L13</f>
        <v>8.6028425211170184E-2</v>
      </c>
      <c r="N13" s="34">
        <f>567232220-50497430</f>
        <v>516734790</v>
      </c>
      <c r="O13" s="35">
        <f>(P13-N13)/N13</f>
        <v>0.41304553927944354</v>
      </c>
      <c r="P13" s="34">
        <v>730169790</v>
      </c>
      <c r="Q13" s="35">
        <f>(R13-P13)/P13</f>
        <v>0.27483001590630035</v>
      </c>
      <c r="R13" s="34">
        <v>930842365</v>
      </c>
      <c r="S13" s="35">
        <f>(T13-R13)/R13</f>
        <v>0.16395274940027035</v>
      </c>
      <c r="T13" s="34">
        <v>1083456530</v>
      </c>
      <c r="U13" s="35">
        <f>(V13-T13)/T13</f>
        <v>0.20843697347045387</v>
      </c>
      <c r="V13" s="34">
        <v>1309288930</v>
      </c>
      <c r="W13" s="35">
        <f>(X13-V13)/V13</f>
        <v>0.15452736623993299</v>
      </c>
      <c r="X13" s="34">
        <f>2304704470-793094570</f>
        <v>1511609900</v>
      </c>
      <c r="Y13" s="35">
        <f>(Z13-X13)/X13</f>
        <v>0.10651775964155831</v>
      </c>
      <c r="Z13" s="34">
        <f>2311472130-638848930</f>
        <v>1672623200</v>
      </c>
      <c r="AA13" s="35">
        <f>(AB13-Z13)/Z13</f>
        <v>0.17614648654879353</v>
      </c>
      <c r="AB13" s="34">
        <f>2606854330-639604430</f>
        <v>1967249900</v>
      </c>
      <c r="AC13" s="35">
        <f>(AD13-AB13)/AB13</f>
        <v>0.20850140086422167</v>
      </c>
      <c r="AD13" s="34">
        <f>2996031060-618606800</f>
        <v>2377424260</v>
      </c>
      <c r="AE13" s="35">
        <f>(AF13-AD13)/AD13</f>
        <v>0.14239058871217206</v>
      </c>
      <c r="AF13" s="34">
        <f>1244966100+114967700+1356013300</f>
        <v>2715947100</v>
      </c>
      <c r="AG13" s="35">
        <f>(AH13-AF13)/AF13</f>
        <v>0.1046957063338973</v>
      </c>
      <c r="AH13" s="34">
        <f>1385588700+119049000+1495657400</f>
        <v>3000295100</v>
      </c>
      <c r="AI13" s="35">
        <f>(AJ13-AH13)/AH13</f>
        <v>0.19336304618835662</v>
      </c>
      <c r="AJ13" s="34">
        <f>1458574300+187457100+1934409900</f>
        <v>3580441300</v>
      </c>
      <c r="AK13" s="35">
        <f>(AL13-AJ13)/AJ13</f>
        <v>0.14934547314041988</v>
      </c>
      <c r="AL13" s="34">
        <v>4115164000</v>
      </c>
      <c r="AM13" s="35">
        <f>(AN13-AL13)/AL13</f>
        <v>-5.5529062754242603E-2</v>
      </c>
      <c r="AN13" s="34">
        <v>3886652800</v>
      </c>
      <c r="AO13" s="35">
        <f>(AP13-AN13)/AN13</f>
        <v>-0.19410799956198815</v>
      </c>
      <c r="AP13" s="34">
        <v>3132222400</v>
      </c>
      <c r="AQ13" s="35">
        <f>(AR13-AP13)/AP13</f>
        <v>-9.1095191707970674E-2</v>
      </c>
      <c r="AR13" s="34">
        <v>2846892000</v>
      </c>
      <c r="AS13" s="35">
        <f>(AT13-AR13)/AR13</f>
        <v>-5.8269158085378719E-2</v>
      </c>
      <c r="AT13" s="34">
        <v>2681006000</v>
      </c>
      <c r="AU13" s="35">
        <f>(AV13-AT13)/AT13</f>
        <v>1.5005300249234802E-2</v>
      </c>
      <c r="AV13" s="34">
        <v>2721235300</v>
      </c>
      <c r="AW13" s="35">
        <f>(AX13-AV13)/AV13</f>
        <v>3.9792516288466494E-2</v>
      </c>
      <c r="AX13" s="34">
        <v>2829520100</v>
      </c>
      <c r="AY13" s="35">
        <f>(AZ13-AX13)/AX13</f>
        <v>4.9046974432166074E-2</v>
      </c>
      <c r="AZ13" s="34">
        <v>2968299500</v>
      </c>
      <c r="BA13" s="35">
        <f t="shared" si="2"/>
        <v>4.2283940687252081E-2</v>
      </c>
      <c r="BB13" s="34">
        <v>3093810900</v>
      </c>
      <c r="BC13" s="35">
        <f>(BD13-BB13)/BB13</f>
        <v>7.4871059507871027E-2</v>
      </c>
      <c r="BD13" s="34">
        <v>3325447800</v>
      </c>
      <c r="BE13" s="35">
        <f>(BF13-BD13)/BD13</f>
        <v>7.4311405519581458E-2</v>
      </c>
      <c r="BF13" s="34">
        <v>3572566500</v>
      </c>
      <c r="BG13" s="35">
        <f>(BH13-BF13)/BF13</f>
        <v>0.16016899895355341</v>
      </c>
      <c r="BH13" s="36">
        <f>3480070700+664710200</f>
        <v>4144780900</v>
      </c>
      <c r="BI13" s="35">
        <f>(BJ13-BH13)/BH13</f>
        <v>-1.3488867409131324E-2</v>
      </c>
      <c r="BJ13" s="37">
        <v>4088872500</v>
      </c>
      <c r="BK13" s="35">
        <f>(BL13-BJ13)/BJ13</f>
        <v>7.8682081674104537E-2</v>
      </c>
      <c r="BL13" s="36">
        <v>4410593500</v>
      </c>
      <c r="BM13" s="35">
        <f>(BN13-BL13)/BL13</f>
        <v>3.8939067950832469E-2</v>
      </c>
      <c r="BN13" s="37">
        <v>4582337900</v>
      </c>
      <c r="BO13" s="35">
        <f>(BP13-BN13)/BN13</f>
        <v>3.5014833803504536E-2</v>
      </c>
      <c r="BP13" s="36">
        <v>4742787700</v>
      </c>
      <c r="BQ13" s="35">
        <f>(BR13-BP13)/BP13</f>
        <v>3.7959510605967035E-2</v>
      </c>
      <c r="BR13" s="36">
        <v>4922821600</v>
      </c>
      <c r="BS13" s="35">
        <f>(BT13-BR13)/BR13</f>
        <v>4.5736432943253517E-2</v>
      </c>
      <c r="BT13" s="36">
        <v>5147973900</v>
      </c>
      <c r="BU13" s="35">
        <f>(BV13-BT13)/BT13</f>
        <v>9.4882998532684865E-2</v>
      </c>
      <c r="BV13" s="36">
        <v>5636429100</v>
      </c>
      <c r="BW13" s="35">
        <f>(BX13-BV13)/BV13</f>
        <v>9.7087977208832457E-2</v>
      </c>
      <c r="BX13" s="36">
        <v>6183658600</v>
      </c>
      <c r="BY13" s="35">
        <f>(BZ13-BX13)/BX13</f>
        <v>0.11410754468236652</v>
      </c>
      <c r="BZ13" s="38">
        <v>6889260700</v>
      </c>
      <c r="CA13" s="35">
        <f>(CB13-BZ13)/BZ13</f>
        <v>0.13904428090520657</v>
      </c>
      <c r="CB13" s="38">
        <v>7847173000</v>
      </c>
      <c r="CC13" s="4">
        <f>(CD13-CB13)/CB13</f>
        <v>6.3136100096174763E-2</v>
      </c>
      <c r="CD13" s="60">
        <v>8342612900</v>
      </c>
      <c r="CE13" s="4">
        <f>(CF13-CD13)/CD13</f>
        <v>2.7826557792223584E-2</v>
      </c>
      <c r="CF13" s="16">
        <v>8574759100</v>
      </c>
      <c r="CG13" s="26">
        <f>(CH13-CF13)/CF13</f>
        <v>4.0699417433196459E-2</v>
      </c>
      <c r="CH13" s="68">
        <v>8923746800</v>
      </c>
      <c r="CI13" s="26">
        <f>(CJ13-CH13)/CH13</f>
        <v>2.8440295952816591E-3</v>
      </c>
      <c r="CJ13" s="75">
        <v>8949126200</v>
      </c>
      <c r="CK13" s="26">
        <f>(CL13-CJ13)/CJ13</f>
        <v>6.1243834062816097E-2</v>
      </c>
      <c r="CL13" s="60">
        <v>9497205000</v>
      </c>
      <c r="CM13" s="26">
        <f>(CN13-CL13)/CL13</f>
        <v>5.5506857017406704E-3</v>
      </c>
      <c r="CN13" s="102">
        <v>9549921000</v>
      </c>
      <c r="CO13" s="26">
        <f t="shared" si="0"/>
        <v>4.2082704139646765E-2</v>
      </c>
      <c r="CP13" s="102">
        <f>CP15-CP14</f>
        <v>9951807500</v>
      </c>
      <c r="CQ13" s="26">
        <f t="shared" si="1"/>
        <v>1.446219694261508E-3</v>
      </c>
      <c r="CR13" s="102">
        <v>9966200000</v>
      </c>
      <c r="CS13" s="26">
        <f t="shared" si="1"/>
        <v>4.3105657121069285E-2</v>
      </c>
      <c r="CT13" s="102">
        <v>10395799600</v>
      </c>
      <c r="CU13" s="26">
        <f t="shared" si="1"/>
        <v>2.065421692045688E-2</v>
      </c>
      <c r="CV13" s="102">
        <v>10610516700</v>
      </c>
    </row>
    <row r="14" spans="1:103" ht="15" customHeight="1" x14ac:dyDescent="0.2">
      <c r="A14" s="9" t="s">
        <v>2</v>
      </c>
      <c r="B14" s="3"/>
      <c r="C14" s="4" t="s">
        <v>1</v>
      </c>
      <c r="D14" s="3"/>
      <c r="E14" s="4" t="s">
        <v>1</v>
      </c>
      <c r="F14" s="3"/>
      <c r="G14" s="4" t="s">
        <v>1</v>
      </c>
      <c r="H14" s="3"/>
      <c r="I14" s="4" t="s">
        <v>1</v>
      </c>
      <c r="J14" s="3"/>
      <c r="K14" s="4" t="s">
        <v>1</v>
      </c>
      <c r="L14" s="3"/>
      <c r="M14" s="4" t="s">
        <v>1</v>
      </c>
      <c r="N14" s="3">
        <v>50497430</v>
      </c>
      <c r="O14" s="4">
        <f>(P14-N14)/N14</f>
        <v>0.28694232557973742</v>
      </c>
      <c r="P14" s="3">
        <v>64987280</v>
      </c>
      <c r="Q14" s="4">
        <f>(R14-P14)/P14</f>
        <v>3.7143174787435327</v>
      </c>
      <c r="R14" s="3">
        <v>306370670</v>
      </c>
      <c r="S14" s="4">
        <f>(T14-R14)/R14</f>
        <v>0.65087065938785849</v>
      </c>
      <c r="T14" s="3">
        <v>505778350</v>
      </c>
      <c r="U14" s="4">
        <f>(V14-T14)/T14</f>
        <v>0.17742793854264421</v>
      </c>
      <c r="V14" s="3">
        <v>595517560</v>
      </c>
      <c r="W14" s="4">
        <f>(X14-V14)/V14</f>
        <v>0.33177360882523765</v>
      </c>
      <c r="X14" s="3">
        <v>793094570</v>
      </c>
      <c r="Y14" s="4">
        <f>(Z14-X14)/X14</f>
        <v>-0.19448581018528471</v>
      </c>
      <c r="Z14" s="3">
        <v>638848930</v>
      </c>
      <c r="AA14" s="4">
        <f>(AB14-Z14)/Z14</f>
        <v>1.1825957038074713E-3</v>
      </c>
      <c r="AB14" s="3">
        <v>639604430</v>
      </c>
      <c r="AC14" s="4">
        <f>(AD14-AB14)/AB14</f>
        <v>-3.2829087816042803E-2</v>
      </c>
      <c r="AD14" s="3">
        <v>618606800</v>
      </c>
      <c r="AE14" s="4">
        <f>(AF14-AD14)/AD14</f>
        <v>3.5944464238026483E-2</v>
      </c>
      <c r="AF14" s="3">
        <v>640842290</v>
      </c>
      <c r="AG14" s="4">
        <f>(AH14-AF14)/AF14</f>
        <v>-2.0642770001961012E-2</v>
      </c>
      <c r="AH14" s="3">
        <v>627613530</v>
      </c>
      <c r="AI14" s="4">
        <f>(AJ14-AH14)/AH14</f>
        <v>4.6889843181041682E-3</v>
      </c>
      <c r="AJ14" s="3">
        <v>630556400</v>
      </c>
      <c r="AK14" s="4">
        <f>(AL14-AJ14)/AJ14</f>
        <v>-2.982524640143213E-2</v>
      </c>
      <c r="AL14" s="3">
        <v>611749900</v>
      </c>
      <c r="AM14" s="4">
        <f>(AN14-AL14)/AL14</f>
        <v>-6.3343745540456978E-2</v>
      </c>
      <c r="AN14" s="3">
        <v>572999370</v>
      </c>
      <c r="AO14" s="4">
        <f>(AP14-AN14)/AN14</f>
        <v>-5.9938128727785513E-2</v>
      </c>
      <c r="AP14" s="3">
        <v>538654860</v>
      </c>
      <c r="AQ14" s="4">
        <f>(AR14-AP14)/AP14</f>
        <v>2.3735124194368171E-2</v>
      </c>
      <c r="AR14" s="3">
        <v>551439900</v>
      </c>
      <c r="AS14" s="4">
        <f>(AT14-AR14)/AR14</f>
        <v>-0.13350363294349937</v>
      </c>
      <c r="AT14" s="3">
        <v>477820670</v>
      </c>
      <c r="AU14" s="4">
        <f>(AV14-AT14)/AT14</f>
        <v>-5.0001729728435564E-2</v>
      </c>
      <c r="AV14" s="3">
        <v>453928810</v>
      </c>
      <c r="AW14" s="4">
        <v>0</v>
      </c>
      <c r="AX14" s="3">
        <v>426774490</v>
      </c>
      <c r="AY14" s="4">
        <v>0</v>
      </c>
      <c r="AZ14" s="3">
        <v>408732360</v>
      </c>
      <c r="BA14" s="4">
        <f t="shared" si="2"/>
        <v>-0.12141267698990117</v>
      </c>
      <c r="BB14" s="3">
        <v>359107070</v>
      </c>
      <c r="BC14" s="4">
        <f>(BD14-BB14)/BB14</f>
        <v>-0.1152843078249615</v>
      </c>
      <c r="BD14" s="3">
        <v>317707660</v>
      </c>
      <c r="BE14" s="4">
        <f>(BF14-BD14)/BD14</f>
        <v>-3.5096981923570872E-2</v>
      </c>
      <c r="BF14" s="3">
        <v>306557080</v>
      </c>
      <c r="BG14" s="4">
        <f>(BH14-BF14)/BF14</f>
        <v>-2.1374746914995406E-2</v>
      </c>
      <c r="BH14" s="14">
        <v>300004500</v>
      </c>
      <c r="BI14" s="4">
        <f>(BJ14-BH14)/BH14</f>
        <v>-4.481182782258266E-2</v>
      </c>
      <c r="BJ14" s="16">
        <v>286560750</v>
      </c>
      <c r="BK14" s="4">
        <f>(BL14-BJ14)/BJ14</f>
        <v>5.9383778134304857E-2</v>
      </c>
      <c r="BL14" s="14">
        <v>303577810</v>
      </c>
      <c r="BM14" s="4">
        <f>(BN14-BL14)/BL14</f>
        <v>-0.14939316546225825</v>
      </c>
      <c r="BN14" s="16">
        <v>258225360</v>
      </c>
      <c r="BO14" s="4">
        <f>(BP14-BN14)/BN14</f>
        <v>7.4958400677609671E-2</v>
      </c>
      <c r="BP14" s="14">
        <v>277581520</v>
      </c>
      <c r="BQ14" s="4">
        <f>(BR14-BP14)/BP14</f>
        <v>-5.1211550394276967E-2</v>
      </c>
      <c r="BR14" s="14">
        <v>263366140</v>
      </c>
      <c r="BS14" s="4">
        <f>(BT14-BR14)/BR14</f>
        <v>2.8247974473863648E-2</v>
      </c>
      <c r="BT14" s="14">
        <v>270805700</v>
      </c>
      <c r="BU14" s="4">
        <f>(BV14-BT14)/BT14</f>
        <v>1.4129687816763089E-3</v>
      </c>
      <c r="BV14" s="14">
        <v>271188340</v>
      </c>
      <c r="BW14" s="4">
        <f>(BX14-BV14)/BV14</f>
        <v>1.5171227494515434E-2</v>
      </c>
      <c r="BX14" s="14">
        <v>275302600</v>
      </c>
      <c r="BY14" s="4">
        <f>(BZ14-BX14)/BX14</f>
        <v>0.37237018466225891</v>
      </c>
      <c r="BZ14" s="28">
        <v>377817080</v>
      </c>
      <c r="CA14" s="4">
        <f>(CB14-BZ14)/BZ14</f>
        <v>-2.2012239361968496E-2</v>
      </c>
      <c r="CB14" s="28">
        <v>369500480</v>
      </c>
      <c r="CC14" s="4">
        <f>(CD14-CB14)/CB14</f>
        <v>0.37700760226346663</v>
      </c>
      <c r="CD14" s="60">
        <v>508804970</v>
      </c>
      <c r="CE14" s="4">
        <f>(CF14-CD14)/CD14</f>
        <v>0.36413313730013291</v>
      </c>
      <c r="CF14" s="16">
        <v>694077720</v>
      </c>
      <c r="CG14" s="26">
        <f>(CH14-CF14)/CF14</f>
        <v>9.9863845218947533E-2</v>
      </c>
      <c r="CH14" s="68">
        <v>763390990</v>
      </c>
      <c r="CI14" s="26">
        <f>(CJ14-CH14)/CH14</f>
        <v>-7.5679698551328195E-2</v>
      </c>
      <c r="CJ14" s="75">
        <v>705617790</v>
      </c>
      <c r="CK14" s="26">
        <f>(CL14-CJ14)/CJ14</f>
        <v>-5.1659695257966778E-2</v>
      </c>
      <c r="CL14" s="60">
        <v>669165790</v>
      </c>
      <c r="CM14" s="26">
        <f>(CN14-CL14)/CL14</f>
        <v>0.4221453699837226</v>
      </c>
      <c r="CN14" s="102">
        <v>951651030</v>
      </c>
      <c r="CO14" s="26">
        <f t="shared" si="0"/>
        <v>-8.6135860116706819E-2</v>
      </c>
      <c r="CP14" s="102">
        <v>869679750</v>
      </c>
      <c r="CQ14" s="26">
        <f t="shared" si="1"/>
        <v>-4.2472933283774883E-2</v>
      </c>
      <c r="CR14" s="102">
        <v>832741900</v>
      </c>
      <c r="CS14" s="26">
        <f t="shared" si="1"/>
        <v>-0.12419837407004497</v>
      </c>
      <c r="CT14" s="102">
        <v>729316710</v>
      </c>
      <c r="CU14" s="26">
        <f t="shared" si="1"/>
        <v>7.9487277893304231E-3</v>
      </c>
      <c r="CV14" s="102">
        <v>735113850</v>
      </c>
    </row>
    <row r="15" spans="1:103" ht="15" customHeight="1" x14ac:dyDescent="0.2">
      <c r="A15" s="44" t="s">
        <v>3</v>
      </c>
      <c r="B15" s="40">
        <f>SUM(B13:B14)</f>
        <v>200318894</v>
      </c>
      <c r="C15" s="41">
        <f>(D15-B15)/B15</f>
        <v>0.25032891305799643</v>
      </c>
      <c r="D15" s="40">
        <f>SUM(D13:D14)</f>
        <v>250464505</v>
      </c>
      <c r="E15" s="41">
        <f>(F15-D15)/D15</f>
        <v>0.21566503006084634</v>
      </c>
      <c r="F15" s="40">
        <f>SUM(F13:F14)</f>
        <v>304480940</v>
      </c>
      <c r="G15" s="41">
        <f>(H15-F15)/F15</f>
        <v>0.11851369744194826</v>
      </c>
      <c r="H15" s="40">
        <f>SUM(H13:H14)</f>
        <v>340566102</v>
      </c>
      <c r="I15" s="41">
        <f>(J15-H15)/H15</f>
        <v>0.14686528608181915</v>
      </c>
      <c r="J15" s="40">
        <f>SUM(J13:J14)</f>
        <v>390583440</v>
      </c>
      <c r="K15" s="41">
        <f>(L15-J15)/J15</f>
        <v>0.21818341811931402</v>
      </c>
      <c r="L15" s="40">
        <f>SUM(L13:L14)</f>
        <v>475802270</v>
      </c>
      <c r="M15" s="41">
        <f>(N15-L15)/L15</f>
        <v>0.1921595498062672</v>
      </c>
      <c r="N15" s="40">
        <f>SUM(N13:N14)</f>
        <v>567232220</v>
      </c>
      <c r="O15" s="41">
        <f>(P15-N15)/N15</f>
        <v>0.40181929369244929</v>
      </c>
      <c r="P15" s="40">
        <f>SUM(P13:P14)</f>
        <v>795157070</v>
      </c>
      <c r="Q15" s="41">
        <f>(R15-P15)/P15</f>
        <v>0.55593540154274179</v>
      </c>
      <c r="R15" s="40">
        <f>SUM(R13:R14)</f>
        <v>1237213035</v>
      </c>
      <c r="S15" s="41">
        <f>(T15-R15)/R15</f>
        <v>0.28452807644400546</v>
      </c>
      <c r="T15" s="40">
        <f>SUM(T13:T14)</f>
        <v>1589234880</v>
      </c>
      <c r="U15" s="41">
        <f>(V15-T15)/T15</f>
        <v>0.19856826323872279</v>
      </c>
      <c r="V15" s="40">
        <f>SUM(V13:V14)</f>
        <v>1904806490</v>
      </c>
      <c r="W15" s="41">
        <f>(X15-V15)/V15</f>
        <v>0.20994152534623084</v>
      </c>
      <c r="X15" s="40">
        <f>SUM(X13:X14)</f>
        <v>2304704470</v>
      </c>
      <c r="Y15" s="41">
        <f>(Z15-X15)/X15</f>
        <v>2.9364545815281904E-3</v>
      </c>
      <c r="Z15" s="40">
        <f>SUM(Z13:Z14)</f>
        <v>2311472130</v>
      </c>
      <c r="AA15" s="41">
        <f>(AB15-Z15)/Z15</f>
        <v>0.12778964373669519</v>
      </c>
      <c r="AB15" s="40">
        <f>SUM(AB13:AB14)</f>
        <v>2606854330</v>
      </c>
      <c r="AC15" s="41">
        <f>(AD15-AB15)/AB15</f>
        <v>0.14928978789543643</v>
      </c>
      <c r="AD15" s="40">
        <f>SUM(AD13:AD14)</f>
        <v>2996031060</v>
      </c>
      <c r="AE15" s="41">
        <f>(AF15-AD15)/AD15</f>
        <v>0.12041207943952356</v>
      </c>
      <c r="AF15" s="40">
        <f>SUM(AF13:AF14)</f>
        <v>3356789390</v>
      </c>
      <c r="AG15" s="41">
        <f>(AH15-AF15)/AF15</f>
        <v>8.0767426400856213E-2</v>
      </c>
      <c r="AH15" s="40">
        <f>SUM(AH13:AH14)</f>
        <v>3627908630</v>
      </c>
      <c r="AI15" s="41">
        <f>(AJ15-AH15)/AH15</f>
        <v>0.16072319605248714</v>
      </c>
      <c r="AJ15" s="40">
        <f>SUM(AJ13:AJ14)</f>
        <v>4210997700</v>
      </c>
      <c r="AK15" s="41">
        <f>(AL15-AJ15)/AJ15</f>
        <v>0.12251638133167349</v>
      </c>
      <c r="AL15" s="40">
        <f>SUM(AL13:AL14)</f>
        <v>4726913900</v>
      </c>
      <c r="AM15" s="41">
        <f>(AN15-AL15)/AL15</f>
        <v>-5.6540426936906973E-2</v>
      </c>
      <c r="AN15" s="40">
        <f>SUM(AN13:AN14)</f>
        <v>4459652170</v>
      </c>
      <c r="AO15" s="41">
        <f>(AP15-AN15)/AN15</f>
        <v>-0.17686915479778326</v>
      </c>
      <c r="AP15" s="40">
        <f>SUM(AP13:AP14)</f>
        <v>3670877260</v>
      </c>
      <c r="AQ15" s="41">
        <f>(AR15-AP15)/AP15</f>
        <v>-7.4245293616817906E-2</v>
      </c>
      <c r="AR15" s="40">
        <f>SUM(AR13:AR14)</f>
        <v>3398331900</v>
      </c>
      <c r="AS15" s="41">
        <f>(AT15-AR15)/AR15</f>
        <v>-7.0477292109107997E-2</v>
      </c>
      <c r="AT15" s="40">
        <f>SUM(AT13:AT14)</f>
        <v>3158826670</v>
      </c>
      <c r="AU15" s="41">
        <f>(AV15-AT15)/AT15</f>
        <v>5.1719963476185285E-3</v>
      </c>
      <c r="AV15" s="40">
        <f>SUM(AV13:AV14)</f>
        <v>3175164110</v>
      </c>
      <c r="AW15" s="41">
        <f>(AX15-AV15)/AV15</f>
        <v>2.5551586371389164E-2</v>
      </c>
      <c r="AX15" s="40">
        <f>SUM(AX13:AX14)</f>
        <v>3256294590</v>
      </c>
      <c r="AY15" s="41">
        <f>(AZ15-AX15)/AX15</f>
        <v>3.7078116448917481E-2</v>
      </c>
      <c r="AZ15" s="40">
        <f>SUM(AZ13:AZ14)</f>
        <v>3377031860</v>
      </c>
      <c r="BA15" s="41">
        <f t="shared" si="2"/>
        <v>2.2471244911500481E-2</v>
      </c>
      <c r="BB15" s="40">
        <f>SUM(BB13:BB14)</f>
        <v>3452917970</v>
      </c>
      <c r="BC15" s="41">
        <f>(BD15-BB15)/BB15</f>
        <v>5.5094702988267054E-2</v>
      </c>
      <c r="BD15" s="40">
        <f>SUM(BD13:BD14)</f>
        <v>3643155460</v>
      </c>
      <c r="BE15" s="41">
        <f>(BF15-BD15)/BD15</f>
        <v>6.4770258252992582E-2</v>
      </c>
      <c r="BF15" s="40">
        <f>SUM(BF13:BF14)</f>
        <v>3879123580</v>
      </c>
      <c r="BG15" s="41">
        <f>(BH15-BF15)/BF15</f>
        <v>0.14582206736502062</v>
      </c>
      <c r="BH15" s="40">
        <f>SUM(BH13:BH14)</f>
        <v>4444785400</v>
      </c>
      <c r="BI15" s="41">
        <f>(BJ15-BH15)/BH15</f>
        <v>-1.5603036763034725E-2</v>
      </c>
      <c r="BJ15" s="40">
        <f>SUM(BJ13:BJ14)</f>
        <v>4375433250</v>
      </c>
      <c r="BK15" s="41">
        <f>(BL15-BJ15)/BJ15</f>
        <v>7.7418175674374645E-2</v>
      </c>
      <c r="BL15" s="40">
        <f>SUM(BL13:BL14)</f>
        <v>4714171310</v>
      </c>
      <c r="BM15" s="41">
        <f>(BN15-BL15)/BL15</f>
        <v>2.6811064275897092E-2</v>
      </c>
      <c r="BN15" s="40">
        <f>SUM(BN13:BN14)</f>
        <v>4840563260</v>
      </c>
      <c r="BO15" s="41">
        <f>(BP15-BN15)/BN15</f>
        <v>3.7145668869948828E-2</v>
      </c>
      <c r="BP15" s="40">
        <f>SUM(BP13:BP14)</f>
        <v>5020369220</v>
      </c>
      <c r="BQ15" s="41">
        <f>(BR15-BP15)/BP15</f>
        <v>3.3029148401957573E-2</v>
      </c>
      <c r="BR15" s="40">
        <f>SUM(BR13:BR14)</f>
        <v>5186187740</v>
      </c>
      <c r="BS15" s="41">
        <f>(BT15-BR15)/BR15</f>
        <v>4.4848330153200354E-2</v>
      </c>
      <c r="BT15" s="40">
        <f>SUM(BT13:BT14)</f>
        <v>5418779600</v>
      </c>
      <c r="BU15" s="41">
        <f>(BV15-BT15)/BT15</f>
        <v>9.021179602875895E-2</v>
      </c>
      <c r="BV15" s="40">
        <f>SUM(BV13:BV14)</f>
        <v>5907617440</v>
      </c>
      <c r="BW15" s="41">
        <f>(BX15-BV15)/BV15</f>
        <v>9.3327600441236419E-2</v>
      </c>
      <c r="BX15" s="40">
        <f>SUM(BX13:BX14)</f>
        <v>6458961200</v>
      </c>
      <c r="BY15" s="41">
        <f>(BZ15-BX15)/BX15</f>
        <v>0.12511556502305665</v>
      </c>
      <c r="BZ15" s="40">
        <f>SUM(BZ13:BZ14)</f>
        <v>7267077780</v>
      </c>
      <c r="CA15" s="41">
        <f>(CB15-BZ15)/BZ15</f>
        <v>0.13067091460248551</v>
      </c>
      <c r="CB15" s="40">
        <f>SUM(CB13:CB14)</f>
        <v>8216673480</v>
      </c>
      <c r="CC15" s="41">
        <f>(CD15-CB15)/CB15</f>
        <v>7.7250774482522086E-2</v>
      </c>
      <c r="CD15" s="42">
        <f>SUM(CD13:CD14)</f>
        <v>8851417870</v>
      </c>
      <c r="CE15" s="41">
        <f>(CF15-CD15)/CD15</f>
        <v>4.7158427737860262E-2</v>
      </c>
      <c r="CF15" s="42">
        <f>SUM(CF13:CF14)</f>
        <v>9268836820</v>
      </c>
      <c r="CG15" s="50">
        <f>(CH15-CF15)/CF15</f>
        <v>4.51298235283853E-2</v>
      </c>
      <c r="CH15" s="42">
        <f>SUM(CH13:CH14)</f>
        <v>9687137790</v>
      </c>
      <c r="CI15" s="50">
        <f>(CJ15-CH15)/CH15</f>
        <v>-3.3440011592939258E-3</v>
      </c>
      <c r="CJ15" s="89">
        <v>9654743990</v>
      </c>
      <c r="CK15" s="50">
        <f>(CL15-CJ15)/CJ15</f>
        <v>5.2992269969035194E-2</v>
      </c>
      <c r="CL15" s="42">
        <v>10166370790</v>
      </c>
      <c r="CM15" s="50">
        <f>(CN15-CL15)/CL15</f>
        <v>3.2971573329758516E-2</v>
      </c>
      <c r="CN15" s="89">
        <v>10501572030</v>
      </c>
      <c r="CO15" s="50">
        <f t="shared" si="0"/>
        <v>3.0463555274019338E-2</v>
      </c>
      <c r="CP15" s="89">
        <v>10821487250</v>
      </c>
      <c r="CQ15" s="50">
        <f t="shared" si="1"/>
        <v>-2.0833873828202121E-3</v>
      </c>
      <c r="CR15" s="89">
        <v>10798941900</v>
      </c>
      <c r="CS15" s="50">
        <f t="shared" si="1"/>
        <v>3.0204293441008279E-2</v>
      </c>
      <c r="CT15" s="89">
        <f>SUM(CT13:CT14)</f>
        <v>11125116310</v>
      </c>
      <c r="CU15" s="50">
        <f t="shared" si="1"/>
        <v>1.9821297490776546E-2</v>
      </c>
      <c r="CV15" s="89">
        <f>SUM(CV13:CV14)</f>
        <v>11345630550</v>
      </c>
    </row>
    <row r="16" spans="1:103" ht="15" customHeight="1" x14ac:dyDescent="0.2">
      <c r="A16" s="30"/>
      <c r="B16" s="3"/>
      <c r="C16" s="4" t="s">
        <v>1</v>
      </c>
      <c r="D16" s="3"/>
      <c r="E16" s="4" t="s">
        <v>1</v>
      </c>
      <c r="F16" s="3"/>
      <c r="G16" s="4" t="s">
        <v>1</v>
      </c>
      <c r="H16" s="3"/>
      <c r="I16" s="4" t="s">
        <v>1</v>
      </c>
      <c r="J16" s="3"/>
      <c r="K16" s="4" t="s">
        <v>1</v>
      </c>
      <c r="L16" s="3"/>
      <c r="M16" s="4" t="s">
        <v>1</v>
      </c>
      <c r="N16" s="3"/>
      <c r="O16" s="4" t="s">
        <v>1</v>
      </c>
      <c r="P16" s="3"/>
      <c r="Q16" s="4" t="s">
        <v>1</v>
      </c>
      <c r="R16" s="3"/>
      <c r="S16" s="4" t="s">
        <v>1</v>
      </c>
      <c r="T16" s="3"/>
      <c r="U16" s="4" t="s">
        <v>1</v>
      </c>
      <c r="V16" s="3"/>
      <c r="W16" s="4" t="s">
        <v>1</v>
      </c>
      <c r="X16" s="3"/>
      <c r="Y16" s="4" t="s">
        <v>1</v>
      </c>
      <c r="Z16" s="3"/>
      <c r="AA16" s="4" t="s">
        <v>1</v>
      </c>
      <c r="AB16" s="3"/>
      <c r="AC16" s="4" t="s">
        <v>1</v>
      </c>
      <c r="AD16" s="3"/>
      <c r="AE16" s="4" t="s">
        <v>1</v>
      </c>
      <c r="AF16" s="3"/>
      <c r="AG16" s="4" t="s">
        <v>1</v>
      </c>
      <c r="AH16" s="3"/>
      <c r="AI16" s="4" t="s">
        <v>1</v>
      </c>
      <c r="AJ16" s="3"/>
      <c r="AK16" s="4" t="s">
        <v>1</v>
      </c>
      <c r="AL16" s="3"/>
      <c r="AM16" s="4" t="s">
        <v>1</v>
      </c>
      <c r="AN16" s="3"/>
      <c r="AO16" s="4" t="s">
        <v>1</v>
      </c>
      <c r="AP16" s="3"/>
      <c r="AQ16" s="4" t="s">
        <v>1</v>
      </c>
      <c r="AR16" s="3"/>
      <c r="AS16" s="4" t="s">
        <v>1</v>
      </c>
      <c r="AT16" s="3"/>
      <c r="AU16" s="4" t="s">
        <v>1</v>
      </c>
      <c r="AV16" s="3"/>
      <c r="AW16" s="4" t="s">
        <v>1</v>
      </c>
      <c r="AX16" s="3"/>
      <c r="AY16" s="4" t="s">
        <v>1</v>
      </c>
      <c r="AZ16" s="3"/>
      <c r="BA16" s="4"/>
      <c r="BB16" s="3"/>
      <c r="BC16" s="4"/>
      <c r="BD16" s="3"/>
      <c r="BE16" s="4"/>
      <c r="BF16" s="3"/>
      <c r="BG16" s="4"/>
      <c r="BI16" s="4"/>
      <c r="BK16" s="4"/>
      <c r="BM16" s="4"/>
      <c r="BO16" s="4"/>
      <c r="BP16" s="14"/>
      <c r="BQ16" s="4"/>
      <c r="BR16" s="14"/>
      <c r="BS16" s="4"/>
      <c r="BT16" s="14"/>
      <c r="BU16" s="4"/>
      <c r="BV16" s="14"/>
      <c r="BW16" s="4"/>
      <c r="BX16" s="14"/>
      <c r="BY16" s="4"/>
      <c r="BZ16" s="28"/>
      <c r="CA16" s="4"/>
      <c r="CB16" s="28"/>
      <c r="CC16" s="4"/>
      <c r="CD16" s="60"/>
      <c r="CE16" s="4"/>
      <c r="CF16" s="16"/>
      <c r="CH16" s="68"/>
      <c r="CJ16" s="75"/>
      <c r="CL16" s="60"/>
      <c r="CN16" s="102"/>
      <c r="CO16" s="82" t="str">
        <f t="shared" si="0"/>
        <v/>
      </c>
      <c r="CP16" s="102"/>
      <c r="CQ16" s="82" t="str">
        <f t="shared" si="1"/>
        <v/>
      </c>
      <c r="CR16" s="102"/>
      <c r="CS16" s="82" t="str">
        <f t="shared" si="1"/>
        <v/>
      </c>
      <c r="CT16" s="102"/>
      <c r="CU16" s="82" t="str">
        <f t="shared" si="1"/>
        <v/>
      </c>
      <c r="CV16" s="102"/>
    </row>
    <row r="17" spans="1:100" ht="15" customHeight="1" x14ac:dyDescent="0.2">
      <c r="A17" s="9" t="s">
        <v>38</v>
      </c>
      <c r="B17" s="3">
        <v>7000947</v>
      </c>
      <c r="C17" s="4">
        <f>(D17-B17)/B17</f>
        <v>0.57072393206233385</v>
      </c>
      <c r="D17" s="3">
        <v>10996555</v>
      </c>
      <c r="E17" s="4">
        <f>(F17-D17)/D17</f>
        <v>5.0692239524105502E-2</v>
      </c>
      <c r="F17" s="3">
        <v>11553995</v>
      </c>
      <c r="G17" s="4">
        <f>(H17-F17)/F17</f>
        <v>0.24674642839987382</v>
      </c>
      <c r="H17" s="3">
        <v>14404902</v>
      </c>
      <c r="I17" s="4">
        <f>(J17-H17)/H17</f>
        <v>5.117931381969832E-2</v>
      </c>
      <c r="J17" s="3">
        <v>15142135</v>
      </c>
      <c r="K17" s="4">
        <f>(L17-J17)/J17</f>
        <v>0.20766061060742094</v>
      </c>
      <c r="L17" s="3">
        <v>18286560</v>
      </c>
      <c r="M17" s="4">
        <f>(N17-L17)/L17</f>
        <v>0.28668606889431364</v>
      </c>
      <c r="N17" s="3">
        <v>23529062</v>
      </c>
      <c r="O17" s="4">
        <f>(P17-N17)/N17</f>
        <v>0.2825588202368628</v>
      </c>
      <c r="P17" s="3">
        <v>30177406</v>
      </c>
      <c r="Q17" s="4">
        <f>(R17-P17)/P17</f>
        <v>0.18969503210448241</v>
      </c>
      <c r="R17" s="3">
        <v>35901910</v>
      </c>
      <c r="S17" s="4">
        <f>(T17-R17)/R17</f>
        <v>-4.1830782819075644E-2</v>
      </c>
      <c r="T17" s="3">
        <v>34400105</v>
      </c>
      <c r="U17" s="4">
        <f>(V17-T17)/T17</f>
        <v>8.8664845645093235E-2</v>
      </c>
      <c r="V17" s="3">
        <v>37450185</v>
      </c>
      <c r="W17" s="4">
        <f>(X17-V17)/V17</f>
        <v>0.13617596281567101</v>
      </c>
      <c r="X17" s="3">
        <v>42550000</v>
      </c>
      <c r="Y17" s="4">
        <f>(Z17-X17)/X17</f>
        <v>0.39411280846063457</v>
      </c>
      <c r="Z17" s="3">
        <v>59319500</v>
      </c>
      <c r="AA17" s="4">
        <f>(AB17-Z17)/Z17</f>
        <v>7.4750292905368387E-2</v>
      </c>
      <c r="AB17" s="3">
        <v>63753650</v>
      </c>
      <c r="AC17" s="4">
        <f>(AD17-AB17)/AB17</f>
        <v>0.11288799935376249</v>
      </c>
      <c r="AD17" s="3">
        <v>70950672</v>
      </c>
      <c r="AE17" s="4">
        <f>(AF17-AD17)/AD17</f>
        <v>0.19108385611907946</v>
      </c>
      <c r="AF17" s="3">
        <v>84508200</v>
      </c>
      <c r="AG17" s="4">
        <f>(AH17-AF17)/AF17</f>
        <v>5.1766574131267735E-2</v>
      </c>
      <c r="AH17" s="3">
        <v>88882900</v>
      </c>
      <c r="AI17" s="4">
        <f>(AJ17-AH17)/AH17</f>
        <v>5.6958087551148756E-2</v>
      </c>
      <c r="AJ17" s="3">
        <v>93945500</v>
      </c>
      <c r="AK17" s="4">
        <f>(AL17-AJ17)/AJ17</f>
        <v>3.9130133960647399E-2</v>
      </c>
      <c r="AL17" s="3">
        <v>97621600</v>
      </c>
      <c r="AM17" s="4">
        <f>(AN17-AL17)/AL17</f>
        <v>4.1694665934588246E-2</v>
      </c>
      <c r="AN17" s="3">
        <v>101691900</v>
      </c>
      <c r="AO17" s="4">
        <f>(AP17-AN17)/AN17</f>
        <v>0.10739498426128334</v>
      </c>
      <c r="AP17" s="3">
        <v>112613100</v>
      </c>
      <c r="AQ17" s="4">
        <f>(AR17-AP17)/AP17</f>
        <v>-7.747677668051052E-2</v>
      </c>
      <c r="AR17" s="3">
        <v>103888200</v>
      </c>
      <c r="AS17" s="4">
        <f>(AT17-AR17)/AR17</f>
        <v>0.10054366135903789</v>
      </c>
      <c r="AT17" s="3">
        <v>114333500</v>
      </c>
      <c r="AU17" s="4">
        <f>(AV17-AT17)/AT17</f>
        <v>4.4555620181311692E-2</v>
      </c>
      <c r="AV17" s="3">
        <v>119427700</v>
      </c>
      <c r="AW17" s="4">
        <f>(AX17-AV17)/AV17</f>
        <v>2.7815992437265392E-2</v>
      </c>
      <c r="AX17" s="3">
        <v>122749700</v>
      </c>
      <c r="AY17" s="4">
        <f>(AZ17-AX17)/AX17</f>
        <v>1.2264795759174971E-2</v>
      </c>
      <c r="AZ17" s="3">
        <v>124255200</v>
      </c>
      <c r="BA17" s="4">
        <f t="shared" si="2"/>
        <v>5.1980923132392047E-2</v>
      </c>
      <c r="BB17" s="3">
        <v>130714100</v>
      </c>
      <c r="BC17" s="4">
        <f>(BD17-BB17)/BB17</f>
        <v>4.2866071831577465E-2</v>
      </c>
      <c r="BD17" s="3">
        <v>136317300</v>
      </c>
      <c r="BE17" s="4">
        <f>(BF17-BD17)/BD17</f>
        <v>0.14772226269152924</v>
      </c>
      <c r="BF17" s="3">
        <v>156454400</v>
      </c>
      <c r="BG17" s="4">
        <f>(BH17-BF17)/BF17</f>
        <v>7.8320584144645336E-2</v>
      </c>
      <c r="BH17" s="14">
        <v>168708000</v>
      </c>
      <c r="BI17" s="4">
        <f>(BJ17-BH17)/BH17</f>
        <v>4.0813120895274675E-2</v>
      </c>
      <c r="BJ17" s="16">
        <v>175593500</v>
      </c>
      <c r="BK17" s="4">
        <f>(BL17-BJ17)/BJ17</f>
        <v>0.12795576146041851</v>
      </c>
      <c r="BL17" s="14">
        <v>198061700</v>
      </c>
      <c r="BM17" s="4">
        <f>(BN17-BL17)/BL17</f>
        <v>3.0096681993540396E-2</v>
      </c>
      <c r="BN17" s="16">
        <v>204022700</v>
      </c>
      <c r="BO17" s="4">
        <f>(BP17-BN17)/BN17</f>
        <v>6.2431778424655686E-2</v>
      </c>
      <c r="BP17" s="14">
        <v>216760200</v>
      </c>
      <c r="BQ17" s="4">
        <f>(BR17-BP17)/BP17</f>
        <v>-5.8313288140535028E-4</v>
      </c>
      <c r="BR17" s="14">
        <v>216633800</v>
      </c>
      <c r="BS17" s="4">
        <f>(BT17-BR17)/BR17</f>
        <v>1.2360028767440722E-2</v>
      </c>
      <c r="BT17" s="14">
        <v>219311400</v>
      </c>
      <c r="BU17" s="4">
        <f>(BV17-BT17)/BT17</f>
        <v>6.0913386171443894E-3</v>
      </c>
      <c r="BV17" s="14">
        <v>220647300</v>
      </c>
      <c r="BW17" s="4">
        <f>(BX17-BV17)/BV17</f>
        <v>0.11120009173010502</v>
      </c>
      <c r="BX17" s="14">
        <v>245183300</v>
      </c>
      <c r="BY17" s="4">
        <f>(BZ17-BX17)/BX17</f>
        <v>0.11340739764902422</v>
      </c>
      <c r="BZ17" s="28">
        <v>272988900</v>
      </c>
      <c r="CA17" s="4">
        <f>(CB17-BZ17)/BZ17</f>
        <v>0.10557901804798657</v>
      </c>
      <c r="CB17" s="28">
        <v>301810800</v>
      </c>
      <c r="CC17" s="4">
        <f>(CD17-CB17)/CB17</f>
        <v>0.13580362266691584</v>
      </c>
      <c r="CD17" s="60">
        <v>342797800</v>
      </c>
      <c r="CE17" s="4">
        <f>(CF17-CD17)/CD17</f>
        <v>-4.4643226998539662E-2</v>
      </c>
      <c r="CF17" s="16">
        <v>327494200</v>
      </c>
      <c r="CG17" s="26">
        <f>(CH17-CF17)/CF17</f>
        <v>4.4290860723640293E-3</v>
      </c>
      <c r="CH17" s="68">
        <v>328944700</v>
      </c>
      <c r="CI17" s="26">
        <f>(CJ17-CH17)/CH17</f>
        <v>-2.8381062227176786E-2</v>
      </c>
      <c r="CJ17" s="75">
        <v>319608900</v>
      </c>
      <c r="CK17" s="26">
        <f>(CL17-CJ17)/CJ17</f>
        <v>7.1327800946719574E-2</v>
      </c>
      <c r="CL17" s="60">
        <v>342405900</v>
      </c>
      <c r="CM17" s="26">
        <f>(CN17-CL17)/CL17</f>
        <v>0.11955781135780663</v>
      </c>
      <c r="CN17" s="102">
        <v>383343200</v>
      </c>
      <c r="CO17" s="26">
        <f t="shared" si="0"/>
        <v>1.3424784892493102E-2</v>
      </c>
      <c r="CP17" s="102">
        <v>388489500</v>
      </c>
      <c r="CQ17" s="26">
        <f t="shared" si="1"/>
        <v>1.9178381912509757E-2</v>
      </c>
      <c r="CR17" s="102">
        <v>395940100</v>
      </c>
      <c r="CS17" s="26">
        <f t="shared" si="1"/>
        <v>6.7166472908402053E-2</v>
      </c>
      <c r="CT17" s="102">
        <v>422534000</v>
      </c>
      <c r="CU17" s="26">
        <f t="shared" si="1"/>
        <v>-2.4692214117680522E-2</v>
      </c>
      <c r="CV17" s="102">
        <v>412100700</v>
      </c>
    </row>
    <row r="18" spans="1:100" ht="15" customHeight="1" x14ac:dyDescent="0.2">
      <c r="A18" s="29"/>
      <c r="B18" s="3"/>
      <c r="C18" s="4" t="s">
        <v>1</v>
      </c>
      <c r="D18" s="3"/>
      <c r="E18" s="4" t="s">
        <v>1</v>
      </c>
      <c r="F18" s="3"/>
      <c r="G18" s="4" t="s">
        <v>1</v>
      </c>
      <c r="H18" s="3"/>
      <c r="I18" s="4" t="s">
        <v>1</v>
      </c>
      <c r="J18" s="3"/>
      <c r="K18" s="4" t="s">
        <v>1</v>
      </c>
      <c r="L18" s="3"/>
      <c r="M18" s="4" t="s">
        <v>1</v>
      </c>
      <c r="N18" s="3"/>
      <c r="O18" s="4" t="s">
        <v>1</v>
      </c>
      <c r="P18" s="3"/>
      <c r="Q18" s="4" t="s">
        <v>1</v>
      </c>
      <c r="R18" s="3"/>
      <c r="S18" s="4" t="s">
        <v>1</v>
      </c>
      <c r="T18" s="3"/>
      <c r="U18" s="4" t="s">
        <v>1</v>
      </c>
      <c r="V18" s="3"/>
      <c r="W18" s="4" t="s">
        <v>1</v>
      </c>
      <c r="X18" s="3"/>
      <c r="Y18" s="4" t="s">
        <v>1</v>
      </c>
      <c r="Z18" s="3"/>
      <c r="AA18" s="4" t="s">
        <v>1</v>
      </c>
      <c r="AB18" s="3"/>
      <c r="AC18" s="4" t="s">
        <v>1</v>
      </c>
      <c r="AD18" s="3"/>
      <c r="AE18" s="4" t="s">
        <v>1</v>
      </c>
      <c r="AF18" s="3"/>
      <c r="AG18" s="4" t="s">
        <v>1</v>
      </c>
      <c r="AH18" s="3"/>
      <c r="AI18" s="4" t="s">
        <v>1</v>
      </c>
      <c r="AJ18" s="3"/>
      <c r="AK18" s="4" t="s">
        <v>1</v>
      </c>
      <c r="AL18" s="3"/>
      <c r="AM18" s="4" t="s">
        <v>1</v>
      </c>
      <c r="AN18" s="3"/>
      <c r="AO18" s="4" t="s">
        <v>1</v>
      </c>
      <c r="AP18" s="3"/>
      <c r="AQ18" s="4" t="s">
        <v>1</v>
      </c>
      <c r="AR18" s="3"/>
      <c r="AS18" s="4" t="s">
        <v>1</v>
      </c>
      <c r="AT18" s="3"/>
      <c r="AU18" s="4" t="s">
        <v>1</v>
      </c>
      <c r="AV18" s="3"/>
      <c r="AW18" s="4" t="s">
        <v>1</v>
      </c>
      <c r="AX18" s="3"/>
      <c r="AY18" s="4" t="s">
        <v>1</v>
      </c>
      <c r="AZ18" s="3"/>
      <c r="BA18" s="4"/>
      <c r="BB18" s="3"/>
      <c r="BC18" s="4"/>
      <c r="BD18" s="3"/>
      <c r="BE18" s="4"/>
      <c r="BF18" s="3"/>
      <c r="BG18" s="4"/>
      <c r="BI18" s="4"/>
      <c r="BK18" s="4"/>
      <c r="BM18" s="4"/>
      <c r="BO18" s="4"/>
      <c r="BP18" s="14"/>
      <c r="BQ18" s="4"/>
      <c r="BR18" s="14"/>
      <c r="BS18" s="4"/>
      <c r="BT18" s="14"/>
      <c r="BU18" s="4"/>
      <c r="BV18" s="14"/>
      <c r="BW18" s="4"/>
      <c r="BX18" s="14"/>
      <c r="BY18" s="4"/>
      <c r="BZ18" s="28"/>
      <c r="CA18" s="4"/>
      <c r="CB18" s="28"/>
      <c r="CC18" s="4"/>
      <c r="CD18" s="60"/>
      <c r="CE18" s="4"/>
      <c r="CF18" s="16"/>
      <c r="CH18" s="68"/>
      <c r="CJ18" s="75"/>
      <c r="CL18" s="60"/>
      <c r="CN18" s="102"/>
      <c r="CO18" s="82" t="str">
        <f t="shared" si="0"/>
        <v/>
      </c>
      <c r="CP18" s="102"/>
      <c r="CQ18" s="82" t="str">
        <f t="shared" si="1"/>
        <v/>
      </c>
      <c r="CR18" s="102"/>
      <c r="CS18" s="82" t="str">
        <f t="shared" si="1"/>
        <v/>
      </c>
      <c r="CT18" s="102"/>
      <c r="CU18" s="82" t="str">
        <f t="shared" si="1"/>
        <v/>
      </c>
      <c r="CV18" s="102"/>
    </row>
    <row r="19" spans="1:100" ht="15" customHeight="1" x14ac:dyDescent="0.2">
      <c r="A19" s="9" t="s">
        <v>39</v>
      </c>
      <c r="B19" s="3">
        <v>128786257</v>
      </c>
      <c r="C19" s="4">
        <f>(D19-B19)/B19</f>
        <v>6.6064153102919979E-2</v>
      </c>
      <c r="D19" s="3">
        <v>137294412</v>
      </c>
      <c r="E19" s="4">
        <f>(F19-D19)/D19</f>
        <v>2.9599478527938924E-2</v>
      </c>
      <c r="F19" s="3">
        <v>141358255</v>
      </c>
      <c r="G19" s="4">
        <f>(H19-F19)/F19</f>
        <v>9.0738139063756829E-2</v>
      </c>
      <c r="H19" s="3">
        <v>154184840</v>
      </c>
      <c r="I19" s="4">
        <f>(J19-H19)/H19</f>
        <v>0.13123715664912322</v>
      </c>
      <c r="J19" s="3">
        <v>174419620</v>
      </c>
      <c r="K19" s="4">
        <f>(L19-J19)/J19</f>
        <v>0.16787446274679418</v>
      </c>
      <c r="L19" s="3">
        <v>203700220</v>
      </c>
      <c r="M19" s="4">
        <f>(N19-L19)/L19</f>
        <v>0.15766460635143154</v>
      </c>
      <c r="N19" s="3">
        <v>235816535</v>
      </c>
      <c r="O19" s="4">
        <f>(P19-N19)/N19</f>
        <v>0.1592172067153815</v>
      </c>
      <c r="P19" s="3">
        <v>273362585</v>
      </c>
      <c r="Q19" s="4">
        <f>(R19-P19)/P19</f>
        <v>0.19605481123175653</v>
      </c>
      <c r="R19" s="3">
        <v>326956635</v>
      </c>
      <c r="S19" s="4">
        <f>(T19-R19)/R19</f>
        <v>0.11500682651691714</v>
      </c>
      <c r="T19" s="3">
        <v>364558880</v>
      </c>
      <c r="U19" s="4">
        <f>(V19-T19)/T19</f>
        <v>0.20634236093768996</v>
      </c>
      <c r="V19" s="3">
        <v>439782820</v>
      </c>
      <c r="W19" s="4">
        <f>(X19-V19)/V19</f>
        <v>0.37550393623834599</v>
      </c>
      <c r="X19" s="3">
        <v>604923000</v>
      </c>
      <c r="Y19" s="4">
        <f>(Z19-X19)/X19</f>
        <v>0.18017069941133004</v>
      </c>
      <c r="Z19" s="3">
        <v>713912400</v>
      </c>
      <c r="AA19" s="4">
        <f>(AB19-Z19)/Z19</f>
        <v>0.20326317346497974</v>
      </c>
      <c r="AB19" s="3">
        <v>859024500</v>
      </c>
      <c r="AC19" s="4">
        <f>(AD19-AB19)/AB19</f>
        <v>0.20808203724107985</v>
      </c>
      <c r="AD19" s="3">
        <v>1037772068</v>
      </c>
      <c r="AE19" s="4">
        <f>(AF19-AD19)/AD19</f>
        <v>0.10363964816212418</v>
      </c>
      <c r="AF19" s="3">
        <v>1145326400</v>
      </c>
      <c r="AG19" s="4">
        <f>(AH19-AF19)/AF19</f>
        <v>0.3043610974129296</v>
      </c>
      <c r="AH19" s="3">
        <v>1493919200</v>
      </c>
      <c r="AI19" s="4">
        <f>(AJ19-AH19)/AH19</f>
        <v>7.9970657047583299E-2</v>
      </c>
      <c r="AJ19" s="3">
        <v>1613388900</v>
      </c>
      <c r="AK19" s="4">
        <f>(AL19-AJ19)/AJ19</f>
        <v>4.6859997611239296E-2</v>
      </c>
      <c r="AL19" s="3">
        <v>1688992300</v>
      </c>
      <c r="AM19" s="4">
        <f>(AN19-AL19)/AL19</f>
        <v>-9.8297191763396435E-2</v>
      </c>
      <c r="AN19" s="3">
        <v>1522969100</v>
      </c>
      <c r="AO19" s="4">
        <f>(AP19-AN19)/AN19</f>
        <v>-0.11139884584657693</v>
      </c>
      <c r="AP19" s="3">
        <v>1353312100</v>
      </c>
      <c r="AQ19" s="4">
        <f>(AR19-AP19)/AP19</f>
        <v>-7.8223936666198438E-2</v>
      </c>
      <c r="AR19" s="3">
        <v>1247450700</v>
      </c>
      <c r="AS19" s="4">
        <f>(AT19-AR19)/AR19</f>
        <v>9.7280638024412502E-2</v>
      </c>
      <c r="AT19" s="3">
        <v>1368803500</v>
      </c>
      <c r="AU19" s="4">
        <f>(AV19-AT19)/AT19</f>
        <v>8.1047133500170038E-2</v>
      </c>
      <c r="AV19" s="3">
        <v>1479741100</v>
      </c>
      <c r="AW19" s="4">
        <f>(AX19-AV19)/AV19</f>
        <v>5.8959003031003196E-2</v>
      </c>
      <c r="AX19" s="3">
        <v>1566985160</v>
      </c>
      <c r="AY19" s="4">
        <f>(AZ19-AX19)/AX19</f>
        <v>4.7573137195504774E-3</v>
      </c>
      <c r="AZ19" s="3">
        <v>1574439800</v>
      </c>
      <c r="BA19" s="4">
        <f t="shared" si="2"/>
        <v>0.12165870044697803</v>
      </c>
      <c r="BB19" s="3">
        <v>1765984100</v>
      </c>
      <c r="BC19" s="4">
        <f>(BD19-BB19)/BB19</f>
        <v>8.7464377510533639E-2</v>
      </c>
      <c r="BD19" s="3">
        <v>1920444800</v>
      </c>
      <c r="BE19" s="4">
        <f>(BF19-BD19)/BD19</f>
        <v>9.0255392917307484E-2</v>
      </c>
      <c r="BF19" s="3">
        <v>2093775300</v>
      </c>
      <c r="BG19" s="4">
        <f>(BH19-BF19)/BF19</f>
        <v>0.12002534369375739</v>
      </c>
      <c r="BH19" s="14">
        <v>2345081400</v>
      </c>
      <c r="BI19" s="4">
        <f>(BJ19-BH19)/BH19</f>
        <v>3.6734076693457206E-2</v>
      </c>
      <c r="BJ19" s="16">
        <v>2431225800</v>
      </c>
      <c r="BK19" s="4">
        <f>(BL19-BJ19)/BJ19</f>
        <v>2.5736235605923564E-2</v>
      </c>
      <c r="BL19" s="14">
        <v>2493796400</v>
      </c>
      <c r="BM19" s="4">
        <f>(BN19-BL19)/BL19</f>
        <v>5.5433274344288894E-2</v>
      </c>
      <c r="BN19" s="16">
        <v>2632035700</v>
      </c>
      <c r="BO19" s="4">
        <f>(BP19-BN19)/BN19</f>
        <v>8.1133777934698989E-2</v>
      </c>
      <c r="BP19" s="14">
        <v>2845582700</v>
      </c>
      <c r="BQ19" s="4">
        <f>(BR19-BP19)/BP19</f>
        <v>1.3438758957875305E-2</v>
      </c>
      <c r="BR19" s="14">
        <v>2883823800</v>
      </c>
      <c r="BS19" s="4">
        <f>(BT19-BR19)/BR19</f>
        <v>1.7666023839597967E-2</v>
      </c>
      <c r="BT19" s="14">
        <v>2934769500</v>
      </c>
      <c r="BU19" s="4">
        <f>(BV19-BT19)/BT19</f>
        <v>5.6157289354410965E-2</v>
      </c>
      <c r="BV19" s="14">
        <v>3099578200</v>
      </c>
      <c r="BW19" s="4">
        <f>(BX19-BV19)/BV19</f>
        <v>0.13633493744406899</v>
      </c>
      <c r="BX19" s="14">
        <v>3522159000</v>
      </c>
      <c r="BY19" s="4">
        <f>(BZ19-BX19)/BX19</f>
        <v>0.2064157523836942</v>
      </c>
      <c r="BZ19" s="28">
        <v>4249188100</v>
      </c>
      <c r="CA19" s="4">
        <f>(CB19-BZ19)/BZ19</f>
        <v>2.9581368732535047E-2</v>
      </c>
      <c r="CB19" s="28">
        <v>4374884900</v>
      </c>
      <c r="CC19" s="4">
        <f>(CD19-CB19)/CB19</f>
        <v>9.0920563418708453E-3</v>
      </c>
      <c r="CD19" s="60">
        <v>4414661600</v>
      </c>
      <c r="CE19" s="4">
        <f>(CF19-CD19)/CD19</f>
        <v>-1.7980698679146777E-2</v>
      </c>
      <c r="CF19" s="16">
        <v>4335282900</v>
      </c>
      <c r="CG19" s="26">
        <f>(CH19-CF19)/CF19</f>
        <v>1.1818582819589467E-2</v>
      </c>
      <c r="CH19" s="68">
        <v>4386519800</v>
      </c>
      <c r="CI19" s="26">
        <f>(CJ19-CH19)/CH19</f>
        <v>2.455215179924641E-2</v>
      </c>
      <c r="CJ19" s="75">
        <v>4494218300</v>
      </c>
      <c r="CK19" s="26">
        <f>(CL19-CJ19)/CJ19</f>
        <v>4.6577577239628076E-2</v>
      </c>
      <c r="CL19" s="60">
        <v>4703548100</v>
      </c>
      <c r="CM19" s="26">
        <f>(CN19-CL19)/CL19</f>
        <v>4.0147096614149648E-2</v>
      </c>
      <c r="CN19" s="102">
        <v>4892381900</v>
      </c>
      <c r="CO19" s="26">
        <f t="shared" si="0"/>
        <v>4.8698160705729077E-3</v>
      </c>
      <c r="CP19" s="102">
        <v>4916206900</v>
      </c>
      <c r="CQ19" s="26">
        <f t="shared" si="1"/>
        <v>2.7862049499991492E-2</v>
      </c>
      <c r="CR19" s="102">
        <v>5053182500</v>
      </c>
      <c r="CS19" s="26">
        <f t="shared" si="1"/>
        <v>3.3776674402715479E-2</v>
      </c>
      <c r="CT19" s="102">
        <v>5223862200</v>
      </c>
      <c r="CU19" s="26">
        <f t="shared" si="1"/>
        <v>3.6662663115424543E-2</v>
      </c>
      <c r="CV19" s="102">
        <v>5415382900</v>
      </c>
    </row>
    <row r="20" spans="1:100" ht="15" customHeight="1" x14ac:dyDescent="0.2">
      <c r="A20" s="9"/>
      <c r="B20" s="3"/>
      <c r="C20" s="4" t="s">
        <v>1</v>
      </c>
      <c r="D20" s="3"/>
      <c r="E20" s="4" t="s">
        <v>1</v>
      </c>
      <c r="F20" s="3"/>
      <c r="G20" s="4" t="s">
        <v>1</v>
      </c>
      <c r="H20" s="3"/>
      <c r="I20" s="4" t="s">
        <v>1</v>
      </c>
      <c r="J20" s="3"/>
      <c r="K20" s="4" t="s">
        <v>1</v>
      </c>
      <c r="L20" s="3"/>
      <c r="M20" s="4" t="s">
        <v>1</v>
      </c>
      <c r="N20" s="3"/>
      <c r="O20" s="4" t="s">
        <v>1</v>
      </c>
      <c r="P20" s="3"/>
      <c r="Q20" s="4" t="s">
        <v>1</v>
      </c>
      <c r="R20" s="3"/>
      <c r="S20" s="4" t="s">
        <v>1</v>
      </c>
      <c r="T20" s="3"/>
      <c r="U20" s="4" t="s">
        <v>1</v>
      </c>
      <c r="V20" s="3"/>
      <c r="W20" s="4" t="s">
        <v>1</v>
      </c>
      <c r="X20" s="3"/>
      <c r="Y20" s="4" t="s">
        <v>1</v>
      </c>
      <c r="Z20" s="3"/>
      <c r="AA20" s="4" t="s">
        <v>1</v>
      </c>
      <c r="AB20" s="3"/>
      <c r="AC20" s="4" t="s">
        <v>1</v>
      </c>
      <c r="AD20" s="3"/>
      <c r="AE20" s="4" t="s">
        <v>1</v>
      </c>
      <c r="AF20" s="3"/>
      <c r="AG20" s="4" t="s">
        <v>1</v>
      </c>
      <c r="AH20" s="3"/>
      <c r="AI20" s="4" t="s">
        <v>1</v>
      </c>
      <c r="AJ20" s="3"/>
      <c r="AK20" s="4" t="s">
        <v>1</v>
      </c>
      <c r="AL20" s="3"/>
      <c r="AM20" s="4" t="s">
        <v>1</v>
      </c>
      <c r="AN20" s="3"/>
      <c r="AO20" s="4" t="s">
        <v>1</v>
      </c>
      <c r="AP20" s="3"/>
      <c r="AQ20" s="4" t="s">
        <v>1</v>
      </c>
      <c r="AR20" s="3"/>
      <c r="AS20" s="4" t="s">
        <v>1</v>
      </c>
      <c r="AT20" s="3"/>
      <c r="AU20" s="4" t="s">
        <v>1</v>
      </c>
      <c r="AV20" s="3"/>
      <c r="AW20" s="4" t="s">
        <v>1</v>
      </c>
      <c r="AX20" s="3"/>
      <c r="AY20" s="4" t="s">
        <v>1</v>
      </c>
      <c r="AZ20" s="3"/>
      <c r="BA20" s="4"/>
      <c r="BB20" s="3"/>
      <c r="BC20" s="3"/>
      <c r="BD20" s="3"/>
      <c r="BE20" s="3"/>
      <c r="BF20" s="3"/>
      <c r="BG20" s="3"/>
      <c r="BI20" s="4"/>
      <c r="BK20" s="4"/>
      <c r="BM20" s="4"/>
      <c r="BO20" s="4"/>
      <c r="BP20" s="14"/>
      <c r="BQ20" s="4"/>
      <c r="BR20" s="14"/>
      <c r="BS20" s="4"/>
      <c r="BT20" s="14"/>
      <c r="BU20" s="4"/>
      <c r="BV20" s="14"/>
      <c r="BW20" s="4"/>
      <c r="BX20" s="14"/>
      <c r="BY20" s="4"/>
      <c r="BZ20" s="28"/>
      <c r="CA20" s="4"/>
      <c r="CB20" s="28"/>
      <c r="CC20" s="41"/>
      <c r="CD20" s="42"/>
      <c r="CE20" s="41"/>
      <c r="CF20" s="45"/>
      <c r="CG20" s="83"/>
      <c r="CH20" s="45"/>
      <c r="CI20" s="83"/>
      <c r="CJ20" s="49"/>
      <c r="CK20" s="83"/>
      <c r="CL20" s="42"/>
      <c r="CM20" s="83"/>
      <c r="CN20" s="89"/>
      <c r="CO20" s="83" t="str">
        <f t="shared" si="0"/>
        <v/>
      </c>
      <c r="CP20" s="89"/>
      <c r="CQ20" s="83" t="str">
        <f t="shared" si="1"/>
        <v/>
      </c>
      <c r="CR20" s="89"/>
      <c r="CS20" s="83" t="str">
        <f t="shared" si="1"/>
        <v/>
      </c>
      <c r="CT20" s="89"/>
      <c r="CU20" s="83" t="str">
        <f t="shared" si="1"/>
        <v/>
      </c>
      <c r="CV20" s="89"/>
    </row>
    <row r="21" spans="1:100" ht="15" customHeight="1" x14ac:dyDescent="0.2">
      <c r="A21" s="33" t="s">
        <v>40</v>
      </c>
      <c r="B21" s="34">
        <v>308604543</v>
      </c>
      <c r="C21" s="35">
        <f>(D21-B21)/B21</f>
        <v>-0.14632759635038814</v>
      </c>
      <c r="D21" s="34">
        <v>263447182</v>
      </c>
      <c r="E21" s="35">
        <f>(F21-D21)/D21</f>
        <v>7.6171313914452879E-2</v>
      </c>
      <c r="F21" s="34">
        <v>283514300</v>
      </c>
      <c r="G21" s="35">
        <f>(H21-F21)/F21</f>
        <v>-3.5781133438419155E-2</v>
      </c>
      <c r="H21" s="34">
        <v>273369837</v>
      </c>
      <c r="I21" s="35">
        <f>(J21-H21)/H21</f>
        <v>-2.4923451960795514E-3</v>
      </c>
      <c r="J21" s="34">
        <v>272688505</v>
      </c>
      <c r="K21" s="35">
        <f>(L21-J21)/J21</f>
        <v>0.86369520783430165</v>
      </c>
      <c r="L21" s="34">
        <v>508208260</v>
      </c>
      <c r="M21" s="35">
        <f>(N21-L21)/L21</f>
        <v>-0.49326249636320352</v>
      </c>
      <c r="N21" s="34">
        <f>583957955-326429770</f>
        <v>257528185</v>
      </c>
      <c r="O21" s="35">
        <f>(P21-N21)/N21</f>
        <v>0.25154388441016662</v>
      </c>
      <c r="P21" s="34">
        <v>322307825</v>
      </c>
      <c r="Q21" s="35">
        <f>(R21-P21)/P21</f>
        <v>0.38380241000974769</v>
      </c>
      <c r="R21" s="34">
        <v>446010345</v>
      </c>
      <c r="S21" s="35">
        <f>(T21-R21)/R21</f>
        <v>0.74103636766541814</v>
      </c>
      <c r="T21" s="34">
        <v>776520231</v>
      </c>
      <c r="U21" s="35">
        <f>(V21-T21)/T21</f>
        <v>0.41966962223293319</v>
      </c>
      <c r="V21" s="34">
        <v>1102402183</v>
      </c>
      <c r="W21" s="35">
        <f>(X21-V21)/V21</f>
        <v>0.45612247939461853</v>
      </c>
      <c r="X21" s="34">
        <f>2051653680-446421080</f>
        <v>1605232600</v>
      </c>
      <c r="Y21" s="35">
        <f>(Z21-X21)/X21</f>
        <v>-5.3375105888081267E-2</v>
      </c>
      <c r="Z21" s="34">
        <f>2019508300-499955160</f>
        <v>1519553140</v>
      </c>
      <c r="AA21" s="35">
        <f>(AB21-Z21)/Z21</f>
        <v>0.32901459438266173</v>
      </c>
      <c r="AB21" s="34">
        <f>2582371000-562862700</f>
        <v>2019508300</v>
      </c>
      <c r="AC21" s="35">
        <f>(AD21-AB21)/AB21</f>
        <v>0.19810074561218688</v>
      </c>
      <c r="AD21" s="34">
        <f>2998040060-578465660</f>
        <v>2419574400</v>
      </c>
      <c r="AE21" s="35">
        <f>(AF21-AD21)/AD21</f>
        <v>0.36336336671441061</v>
      </c>
      <c r="AF21" s="34">
        <f>174800200+206824100+18246100+87603300+132734800+2678550600</f>
        <v>3298759100</v>
      </c>
      <c r="AG21" s="35">
        <f>(AH21-AF21)/AF21</f>
        <v>-0.23511122712780089</v>
      </c>
      <c r="AH21" s="34">
        <f>150681179+179859530+20224597+85492086+130644557+1956281851</f>
        <v>2523183800</v>
      </c>
      <c r="AI21" s="35">
        <f>(AJ21-AH21)/AH21</f>
        <v>8.7799430227793948E-2</v>
      </c>
      <c r="AJ21" s="34">
        <f>215845000+282950800+16451300+142170600+215425000+1871875200</f>
        <v>2744717900</v>
      </c>
      <c r="AK21" s="35">
        <f>(AL21-AJ21)/AJ21</f>
        <v>0.24193976364565553</v>
      </c>
      <c r="AL21" s="34">
        <v>3408774300</v>
      </c>
      <c r="AM21" s="35">
        <f>(AN21-AL21)/AL21</f>
        <v>-4.9212117094405462E-3</v>
      </c>
      <c r="AN21" s="34">
        <v>3391999000</v>
      </c>
      <c r="AO21" s="35">
        <f>(AP21-AN21)/AN21</f>
        <v>-0.10536836832793878</v>
      </c>
      <c r="AP21" s="34">
        <v>3034589600</v>
      </c>
      <c r="AQ21" s="35">
        <f>(AR21-AP21)/AP21</f>
        <v>-8.9076756870187651E-2</v>
      </c>
      <c r="AR21" s="34">
        <v>2764278200</v>
      </c>
      <c r="AS21" s="35">
        <f>(AT21-AR21)/AR21</f>
        <v>2.3612095193602439E-2</v>
      </c>
      <c r="AT21" s="34">
        <v>2829548600</v>
      </c>
      <c r="AU21" s="35">
        <f>(AV21-AT21)/AT21</f>
        <v>6.838440590841946E-3</v>
      </c>
      <c r="AV21" s="34">
        <v>2848898300</v>
      </c>
      <c r="AW21" s="35">
        <f>(AX21-AV21)/AV21</f>
        <v>1.4616176365439229E-2</v>
      </c>
      <c r="AX21" s="34">
        <v>2890538300</v>
      </c>
      <c r="AY21" s="35">
        <f>(AZ21-AX21)/AX21</f>
        <v>5.4835114968032079E-3</v>
      </c>
      <c r="AZ21" s="34">
        <v>2906388600</v>
      </c>
      <c r="BA21" s="35">
        <f t="shared" ref="BA21:BA36" si="3">(BB21-AZ21)/AZ21</f>
        <v>4.4005402443430999E-2</v>
      </c>
      <c r="BB21" s="34">
        <v>3034285400</v>
      </c>
      <c r="BC21" s="35">
        <f>(BD21-BB21)/BB21</f>
        <v>3.2720455366525507E-2</v>
      </c>
      <c r="BD21" s="34">
        <v>3133568600</v>
      </c>
      <c r="BE21" s="35">
        <f>(BF21-BD21)/BD21</f>
        <v>2.3569134564343029E-2</v>
      </c>
      <c r="BF21" s="34">
        <v>3207424100</v>
      </c>
      <c r="BG21" s="35">
        <f>(BH21-BF21)/BF21</f>
        <v>4.5600860827852481E-2</v>
      </c>
      <c r="BH21" s="36">
        <f>2715310700+638374700</f>
        <v>3353685400</v>
      </c>
      <c r="BI21" s="35">
        <f>(BJ21-BH21)/BH21</f>
        <v>2.1839347244675962E-2</v>
      </c>
      <c r="BJ21" s="37">
        <v>3426927700</v>
      </c>
      <c r="BK21" s="35">
        <f>(BL21-BJ21)/BJ21</f>
        <v>5.8192123516349642E-2</v>
      </c>
      <c r="BL21" s="36">
        <v>3626347900</v>
      </c>
      <c r="BM21" s="35">
        <f>(BN21-BL21)/BL21</f>
        <v>4.4476868863023322E-2</v>
      </c>
      <c r="BN21" s="37">
        <v>3787636500</v>
      </c>
      <c r="BO21" s="35">
        <f>(BP21-BN21)/BN21</f>
        <v>3.69449655477763E-2</v>
      </c>
      <c r="BP21" s="36">
        <v>3927570600</v>
      </c>
      <c r="BQ21" s="35">
        <f>(BR21-BP21)/BP21</f>
        <v>7.1830153734219318E-2</v>
      </c>
      <c r="BR21" s="36">
        <v>4209688600</v>
      </c>
      <c r="BS21" s="35">
        <f>(BT21-BR21)/BR21</f>
        <v>0.11751619822900915</v>
      </c>
      <c r="BT21" s="36">
        <v>4704395200</v>
      </c>
      <c r="BU21" s="35">
        <f>(BV21-BT21)/BT21</f>
        <v>4.1704276885581384E-2</v>
      </c>
      <c r="BV21" s="36">
        <v>4900588600</v>
      </c>
      <c r="BW21" s="35">
        <f>(BX21-BV21)/BV21</f>
        <v>6.2095275657295536E-2</v>
      </c>
      <c r="BX21" s="36">
        <v>5204892000</v>
      </c>
      <c r="BY21" s="35">
        <f>(BZ21-BX21)/BX21</f>
        <v>7.8958468302512325E-2</v>
      </c>
      <c r="BZ21" s="38">
        <v>5615862300</v>
      </c>
      <c r="CA21" s="35">
        <f>(CB21-BZ21)/BZ21</f>
        <v>0.11148774071614968</v>
      </c>
      <c r="CB21" s="38">
        <v>6241962100</v>
      </c>
      <c r="CC21" s="4">
        <f>(CD21-CB21)/CB21</f>
        <v>0.10703019167642816</v>
      </c>
      <c r="CD21" s="60">
        <v>6910040500</v>
      </c>
      <c r="CE21" s="4">
        <f>(CF21-CD21)/CD21</f>
        <v>7.5334753826696091E-2</v>
      </c>
      <c r="CF21" s="16">
        <v>7430606700</v>
      </c>
      <c r="CG21" s="26">
        <f>(CH21-CF21)/CF21</f>
        <v>-2.1202925462331358E-2</v>
      </c>
      <c r="CH21" s="68">
        <v>7273056100</v>
      </c>
      <c r="CI21" s="26">
        <f>(CJ21-CH21)/CH21</f>
        <v>5.0404506023265794E-2</v>
      </c>
      <c r="CJ21" s="75">
        <v>7639650900</v>
      </c>
      <c r="CK21" s="26">
        <f>(CL21-CJ21)/CJ21</f>
        <v>1.6214772326834985E-2</v>
      </c>
      <c r="CL21" s="60">
        <f>6631932500+1131593600</f>
        <v>7763526100</v>
      </c>
      <c r="CM21" s="26">
        <f>(CN21-CL21)/CL21</f>
        <v>1.9331756996347316E-2</v>
      </c>
      <c r="CN21" s="102">
        <v>7913608700</v>
      </c>
      <c r="CO21" s="26">
        <f t="shared" si="0"/>
        <v>1.6818066832139378E-2</v>
      </c>
      <c r="CP21" s="102">
        <f>CP23-CP22</f>
        <v>8046700300</v>
      </c>
      <c r="CQ21" s="26">
        <f t="shared" si="1"/>
        <v>9.7793750315269268E-3</v>
      </c>
      <c r="CR21" s="102">
        <v>8125392000</v>
      </c>
      <c r="CS21" s="26">
        <f t="shared" si="1"/>
        <v>6.5176572404137545E-2</v>
      </c>
      <c r="CT21" s="102">
        <v>8654977200</v>
      </c>
      <c r="CU21" s="26">
        <f t="shared" si="1"/>
        <v>1.6388396725065979E-2</v>
      </c>
      <c r="CV21" s="102">
        <v>8796818400</v>
      </c>
    </row>
    <row r="22" spans="1:100" ht="15" customHeight="1" x14ac:dyDescent="0.2">
      <c r="A22" s="9" t="s">
        <v>2</v>
      </c>
      <c r="B22" s="3"/>
      <c r="C22" s="4" t="s">
        <v>1</v>
      </c>
      <c r="D22" s="3"/>
      <c r="E22" s="4" t="s">
        <v>1</v>
      </c>
      <c r="F22" s="3"/>
      <c r="G22" s="4" t="s">
        <v>1</v>
      </c>
      <c r="H22" s="3"/>
      <c r="I22" s="4" t="s">
        <v>1</v>
      </c>
      <c r="J22" s="3"/>
      <c r="K22" s="4" t="s">
        <v>1</v>
      </c>
      <c r="L22" s="3"/>
      <c r="M22" s="4" t="s">
        <v>1</v>
      </c>
      <c r="N22" s="3">
        <v>326429770</v>
      </c>
      <c r="O22" s="4">
        <f>(P22-N22)/N22</f>
        <v>0.2451916073708596</v>
      </c>
      <c r="P22" s="3">
        <v>406467610</v>
      </c>
      <c r="Q22" s="4">
        <f>(R22-P22)/P22</f>
        <v>0.13803146577903219</v>
      </c>
      <c r="R22" s="3">
        <v>462572930</v>
      </c>
      <c r="S22" s="4">
        <f>(T22-R22)/R22</f>
        <v>2.1633345470518562E-4</v>
      </c>
      <c r="T22" s="3">
        <v>462673000</v>
      </c>
      <c r="U22" s="4">
        <f>(V22-T22)/T22</f>
        <v>-1.7540638852926366E-2</v>
      </c>
      <c r="V22" s="3">
        <v>454557420</v>
      </c>
      <c r="W22" s="4">
        <f>(X22-V22)/V22</f>
        <v>-1.7899476814172345E-2</v>
      </c>
      <c r="X22" s="3">
        <v>446421080</v>
      </c>
      <c r="Y22" s="4">
        <f>(Z22-X22)/X22</f>
        <v>0.11991835152587328</v>
      </c>
      <c r="Z22" s="3">
        <v>499955160</v>
      </c>
      <c r="AA22" s="4">
        <f>(AB22-Z22)/Z22</f>
        <v>0.12582636410833323</v>
      </c>
      <c r="AB22" s="3">
        <v>562862700</v>
      </c>
      <c r="AC22" s="4">
        <f>(AD22-AB22)/AB22</f>
        <v>2.7720721234503549E-2</v>
      </c>
      <c r="AD22" s="3">
        <v>578465660</v>
      </c>
      <c r="AE22" s="4">
        <f>(AF22-AD22)/AD22</f>
        <v>4.9941235924013193E-2</v>
      </c>
      <c r="AF22" s="3">
        <v>607354950</v>
      </c>
      <c r="AG22" s="4">
        <f>(AH22-AF22)/AF22</f>
        <v>-4.5934835963714463E-2</v>
      </c>
      <c r="AH22" s="3">
        <v>579456200</v>
      </c>
      <c r="AI22" s="4">
        <f>(AJ22-AH22)/AH22</f>
        <v>-5.8598561893030053E-2</v>
      </c>
      <c r="AJ22" s="3">
        <v>545500900</v>
      </c>
      <c r="AK22" s="4">
        <f>(AL22-AJ22)/AJ22</f>
        <v>-8.9703793339296053E-2</v>
      </c>
      <c r="AL22" s="3">
        <v>496567400</v>
      </c>
      <c r="AM22" s="4">
        <f>(AN22-AL22)/AL22</f>
        <v>2.5417355227105122E-2</v>
      </c>
      <c r="AN22" s="3">
        <v>509188830</v>
      </c>
      <c r="AO22" s="4">
        <f>(AP22-AN22)/AN22</f>
        <v>-4.3292681813149748E-2</v>
      </c>
      <c r="AP22" s="3">
        <v>487144680</v>
      </c>
      <c r="AQ22" s="4">
        <f>(AR22-AP22)/AP22</f>
        <v>7.0734283703970655E-2</v>
      </c>
      <c r="AR22" s="3">
        <v>521602510</v>
      </c>
      <c r="AS22" s="4">
        <f>(AT22-AR22)/AR22</f>
        <v>0.23037373804048605</v>
      </c>
      <c r="AT22" s="3">
        <v>641766030</v>
      </c>
      <c r="AU22" s="4">
        <f>(AV22-AT22)/AT22</f>
        <v>5.75820910932291E-2</v>
      </c>
      <c r="AV22" s="3">
        <v>678720260</v>
      </c>
      <c r="AW22" s="4">
        <v>0</v>
      </c>
      <c r="AX22" s="3">
        <v>574830820</v>
      </c>
      <c r="AY22" s="4">
        <v>0</v>
      </c>
      <c r="AZ22" s="3">
        <v>522148160</v>
      </c>
      <c r="BA22" s="4">
        <f t="shared" si="3"/>
        <v>-3.0014105574938731E-2</v>
      </c>
      <c r="BB22" s="3">
        <v>506476350</v>
      </c>
      <c r="BC22" s="4">
        <f>(BD22-BB22)/BB22</f>
        <v>-2.5534657245101376E-3</v>
      </c>
      <c r="BD22" s="3">
        <v>505183080</v>
      </c>
      <c r="BE22" s="4">
        <f>(BF22-BD22)/BD22</f>
        <v>3.1548562552807589E-3</v>
      </c>
      <c r="BF22" s="3">
        <v>506776860</v>
      </c>
      <c r="BG22" s="4">
        <f>(BH22-BF22)/BF22</f>
        <v>0.15272729698037121</v>
      </c>
      <c r="BH22" s="14">
        <v>584175520</v>
      </c>
      <c r="BI22" s="4">
        <f>(BJ22-BH22)/BH22</f>
        <v>-0.12399809221721582</v>
      </c>
      <c r="BJ22" s="16">
        <v>511738870</v>
      </c>
      <c r="BK22" s="4">
        <f>(BL22-BJ22)/BJ22</f>
        <v>-0.17034830674480522</v>
      </c>
      <c r="BL22" s="14">
        <v>424565020</v>
      </c>
      <c r="BM22" s="4">
        <f>(BN22-BL22)/BL22</f>
        <v>8.7009970816719656E-2</v>
      </c>
      <c r="BN22" s="16">
        <v>461506410</v>
      </c>
      <c r="BO22" s="4">
        <f>(BP22-BN22)/BN22</f>
        <v>0.30256420490454294</v>
      </c>
      <c r="BP22" s="14">
        <v>601141730</v>
      </c>
      <c r="BQ22" s="4">
        <f>(BR22-BP22)/BP22</f>
        <v>9.9453019174030724E-2</v>
      </c>
      <c r="BR22" s="14">
        <v>660927090</v>
      </c>
      <c r="BS22" s="4">
        <f>(BT22-BR22)/BR22</f>
        <v>-3.3755463102594266E-2</v>
      </c>
      <c r="BT22" s="14">
        <v>638617190</v>
      </c>
      <c r="BU22" s="4">
        <f>(BV22-BT22)/BT22</f>
        <v>-4.2770442806276482E-2</v>
      </c>
      <c r="BV22" s="14">
        <v>611303250</v>
      </c>
      <c r="BW22" s="4">
        <f>(BX22-BV22)/BV22</f>
        <v>-8.1162177691677578E-2</v>
      </c>
      <c r="BX22" s="14">
        <v>561688547</v>
      </c>
      <c r="BY22" s="4">
        <f>(BZ22-BX22)/BX22</f>
        <v>-8.2226298269172295E-3</v>
      </c>
      <c r="BZ22" s="28">
        <v>557069990</v>
      </c>
      <c r="CA22" s="4">
        <f>(CB22-BZ22)/BZ22</f>
        <v>8.9723447497144837E-2</v>
      </c>
      <c r="CB22" s="28">
        <v>607052230</v>
      </c>
      <c r="CC22" s="4">
        <f>(CD22-CB22)/CB22</f>
        <v>4.6486214209278169E-2</v>
      </c>
      <c r="CD22" s="60">
        <v>635271790</v>
      </c>
      <c r="CE22" s="4">
        <f>(CF22-CD22)/CD22</f>
        <v>0.10671210506608518</v>
      </c>
      <c r="CF22" s="16">
        <v>703062980</v>
      </c>
      <c r="CG22" s="26">
        <f>(CH22-CF22)/CF22</f>
        <v>1.5490674818349844E-2</v>
      </c>
      <c r="CH22" s="68">
        <v>713953900</v>
      </c>
      <c r="CI22" s="26">
        <f>(CJ22-CH22)/CH22</f>
        <v>-2.095806185805554E-2</v>
      </c>
      <c r="CJ22" s="75">
        <v>698990810</v>
      </c>
      <c r="CK22" s="26">
        <f>(CL22-CJ22)/CJ22</f>
        <v>0.15890660994527239</v>
      </c>
      <c r="CL22" s="60">
        <v>810065070</v>
      </c>
      <c r="CM22" s="26">
        <f>(CN22-CL22)/CL22</f>
        <v>0.22183566068340657</v>
      </c>
      <c r="CN22" s="102">
        <v>989766390</v>
      </c>
      <c r="CO22" s="26">
        <f t="shared" si="0"/>
        <v>0.15155717704255456</v>
      </c>
      <c r="CP22" s="102">
        <v>1139772590</v>
      </c>
      <c r="CQ22" s="26">
        <f t="shared" si="1"/>
        <v>7.4358956114219277E-2</v>
      </c>
      <c r="CR22" s="102">
        <v>1224524890</v>
      </c>
      <c r="CS22" s="26">
        <f t="shared" si="1"/>
        <v>0.19830362941826363</v>
      </c>
      <c r="CT22" s="102">
        <v>1467352620</v>
      </c>
      <c r="CU22" s="26">
        <f t="shared" si="1"/>
        <v>8.4987751614873375E-4</v>
      </c>
      <c r="CV22" s="102">
        <v>1468599690</v>
      </c>
    </row>
    <row r="23" spans="1:100" ht="15" customHeight="1" x14ac:dyDescent="0.2">
      <c r="A23" s="39" t="s">
        <v>3</v>
      </c>
      <c r="B23" s="40">
        <f>SUM(B21:B22)</f>
        <v>308604543</v>
      </c>
      <c r="C23" s="41">
        <f>(D23-B23)/B23</f>
        <v>-0.14632759635038814</v>
      </c>
      <c r="D23" s="40">
        <f>SUM(D21:D22)</f>
        <v>263447182</v>
      </c>
      <c r="E23" s="41">
        <f>(F23-D23)/D23</f>
        <v>7.6171313914452879E-2</v>
      </c>
      <c r="F23" s="40">
        <f>SUM(F21:F22)</f>
        <v>283514300</v>
      </c>
      <c r="G23" s="41">
        <f>(H23-F23)/F23</f>
        <v>-3.5781133438419155E-2</v>
      </c>
      <c r="H23" s="40">
        <f>SUM(H21:H22)</f>
        <v>273369837</v>
      </c>
      <c r="I23" s="41">
        <f>(J23-H23)/H23</f>
        <v>-2.4923451960795514E-3</v>
      </c>
      <c r="J23" s="40">
        <f>SUM(J21:J22)</f>
        <v>272688505</v>
      </c>
      <c r="K23" s="41">
        <f>(L23-J23)/J23</f>
        <v>0.86369520783430165</v>
      </c>
      <c r="L23" s="40">
        <f>SUM(L21:L22)</f>
        <v>508208260</v>
      </c>
      <c r="M23" s="41">
        <f>(N23-L23)/L23</f>
        <v>0.14905246719130461</v>
      </c>
      <c r="N23" s="40">
        <f>SUM(N21:N22)</f>
        <v>583957955</v>
      </c>
      <c r="O23" s="41">
        <f>(P23-N23)/N23</f>
        <v>0.24799299120773172</v>
      </c>
      <c r="P23" s="40">
        <f>SUM(P21:P22)</f>
        <v>728775435</v>
      </c>
      <c r="Q23" s="41">
        <f>(R23-P23)/P23</f>
        <v>0.24672598905587426</v>
      </c>
      <c r="R23" s="40">
        <f>SUM(R21:R22)</f>
        <v>908583275</v>
      </c>
      <c r="S23" s="41">
        <f>(T23-R23)/R23</f>
        <v>0.36387413800897889</v>
      </c>
      <c r="T23" s="40">
        <f>SUM(T21:T22)</f>
        <v>1239193231</v>
      </c>
      <c r="U23" s="41">
        <f>(V23-T23)/T23</f>
        <v>0.25643004178094964</v>
      </c>
      <c r="V23" s="40">
        <f>SUM(V21:V22)</f>
        <v>1556959603</v>
      </c>
      <c r="W23" s="41">
        <f>(X23-V23)/V23</f>
        <v>0.31773083646281347</v>
      </c>
      <c r="X23" s="40">
        <f>SUM(X21:X22)</f>
        <v>2051653680</v>
      </c>
      <c r="Y23" s="41">
        <f>(Z23-X23)/X23</f>
        <v>-1.5668034187914209E-2</v>
      </c>
      <c r="Z23" s="40">
        <f>SUM(Z21:Z22)</f>
        <v>2019508300</v>
      </c>
      <c r="AA23" s="41">
        <f>(AB23-Z23)/Z23</f>
        <v>0.27871274408726127</v>
      </c>
      <c r="AB23" s="40">
        <f>SUM(AB21:AB22)</f>
        <v>2582371000</v>
      </c>
      <c r="AC23" s="41">
        <f>(AD23-AB23)/AB23</f>
        <v>0.16096411398671995</v>
      </c>
      <c r="AD23" s="40">
        <f>SUM(AD21:AD22)</f>
        <v>2998040060</v>
      </c>
      <c r="AE23" s="41">
        <f>(AF23-AD23)/AD23</f>
        <v>0.30288921156043525</v>
      </c>
      <c r="AF23" s="40">
        <f>SUM(AF21:AF22)</f>
        <v>3906114050</v>
      </c>
      <c r="AG23" s="41">
        <f>(AH23-AF23)/AF23</f>
        <v>-0.20569651569697511</v>
      </c>
      <c r="AH23" s="40">
        <f>SUM(AH21:AH22)</f>
        <v>3102640000</v>
      </c>
      <c r="AI23" s="41">
        <f>(AJ23-AH23)/AH23</f>
        <v>6.0457803676868732E-2</v>
      </c>
      <c r="AJ23" s="40">
        <f>SUM(AJ21:AJ22)</f>
        <v>3290218800</v>
      </c>
      <c r="AK23" s="41">
        <f>(AL23-AJ23)/AJ23</f>
        <v>0.18695501344773788</v>
      </c>
      <c r="AL23" s="40">
        <f>SUM(AL21:AL22)</f>
        <v>3905341700</v>
      </c>
      <c r="AM23" s="41">
        <f>(AN23-AL23)/AL23</f>
        <v>-1.0636380422230404E-3</v>
      </c>
      <c r="AN23" s="40">
        <f>SUM(AN21:AN22)</f>
        <v>3901187830</v>
      </c>
      <c r="AO23" s="41">
        <f>(AP23-AN23)/AN23</f>
        <v>-9.7266157523104954E-2</v>
      </c>
      <c r="AP23" s="40">
        <f>SUM(AP21:AP22)</f>
        <v>3521734280</v>
      </c>
      <c r="AQ23" s="41">
        <f>(AR23-AP23)/AP23</f>
        <v>-6.6970859028012752E-2</v>
      </c>
      <c r="AR23" s="40">
        <f>SUM(AR21:AR22)</f>
        <v>3285880710</v>
      </c>
      <c r="AS23" s="41">
        <f>(AT23-AR23)/AR23</f>
        <v>5.6433552026299821E-2</v>
      </c>
      <c r="AT23" s="40">
        <f>SUM(AT21:AT22)</f>
        <v>3471314630</v>
      </c>
      <c r="AU23" s="41">
        <f>(AV23-AT23)/AT23</f>
        <v>1.6219771470268599E-2</v>
      </c>
      <c r="AV23" s="40">
        <f>SUM(AV21:AV22)</f>
        <v>3527618560</v>
      </c>
      <c r="AW23" s="41">
        <f>(AX23-AV23)/AV23</f>
        <v>-1.7646306974867486E-2</v>
      </c>
      <c r="AX23" s="40">
        <f>SUM(AX21:AX22)</f>
        <v>3465369120</v>
      </c>
      <c r="AY23" s="41">
        <f>(AZ23-AX23)/AX23</f>
        <v>-1.0628697470473217E-2</v>
      </c>
      <c r="AZ23" s="40">
        <f>SUM(AZ21:AZ22)</f>
        <v>3428536760</v>
      </c>
      <c r="BA23" s="41">
        <f t="shared" si="3"/>
        <v>3.2732619731339847E-2</v>
      </c>
      <c r="BB23" s="40">
        <f>SUM(BB21:BB22)</f>
        <v>3540761750</v>
      </c>
      <c r="BC23" s="41">
        <f>(BD23-BB23)/BB23</f>
        <v>2.7674816019462478E-2</v>
      </c>
      <c r="BD23" s="40">
        <f>SUM(BD21:BD22)</f>
        <v>3638751680</v>
      </c>
      <c r="BE23" s="41">
        <f>(BF23-BD23)/BD23</f>
        <v>2.0734935119287944E-2</v>
      </c>
      <c r="BF23" s="40">
        <f>SUM(BF21:BF22)</f>
        <v>3714200960</v>
      </c>
      <c r="BG23" s="41">
        <f>(BH23-BF23)/BF23</f>
        <v>6.0217517148022058E-2</v>
      </c>
      <c r="BH23" s="40">
        <f>SUM(BH21:BH22)</f>
        <v>3937860920</v>
      </c>
      <c r="BI23" s="41">
        <f>(BJ23-BH23)/BH23</f>
        <v>2.0459077056484768E-4</v>
      </c>
      <c r="BJ23" s="45">
        <f>SUM(BJ21:BJ22)</f>
        <v>3938666570</v>
      </c>
      <c r="BK23" s="41">
        <f>(BL23-BJ23)/BJ23</f>
        <v>2.8498566203840909E-2</v>
      </c>
      <c r="BL23" s="45">
        <f>SUM(BL21:BL22)</f>
        <v>4050912920</v>
      </c>
      <c r="BM23" s="41">
        <f>(BN23-BL23)/BL23</f>
        <v>4.8934646069854301E-2</v>
      </c>
      <c r="BN23" s="45">
        <f>SUM(BN21:BN22)</f>
        <v>4249142910</v>
      </c>
      <c r="BO23" s="41">
        <f>(BP23-BN23)/BN23</f>
        <v>6.5794308622112219E-2</v>
      </c>
      <c r="BP23" s="45">
        <f>SUM(BP21:BP22)</f>
        <v>4528712330</v>
      </c>
      <c r="BQ23" s="41">
        <f>(BR23-BP23)/BP23</f>
        <v>7.5496815669897049E-2</v>
      </c>
      <c r="BR23" s="45">
        <f>SUM(BR21:BR22)</f>
        <v>4870615690</v>
      </c>
      <c r="BS23" s="41">
        <f>(BT23-BR23)/BR23</f>
        <v>9.6989113916314762E-2</v>
      </c>
      <c r="BT23" s="45">
        <f>SUM(BT21:BT22)</f>
        <v>5343012390</v>
      </c>
      <c r="BU23" s="41">
        <f>(BV23-BT23)/BT23</f>
        <v>3.1607536661542347E-2</v>
      </c>
      <c r="BV23" s="45">
        <f>SUM(BV21:BV22)</f>
        <v>5511891850</v>
      </c>
      <c r="BW23" s="41">
        <f>(BX23-BV23)/BV23</f>
        <v>4.6207128864475089E-2</v>
      </c>
      <c r="BX23" s="45">
        <f>SUM(BX21:BX22)</f>
        <v>5766580547</v>
      </c>
      <c r="BY23" s="41">
        <f>(BZ23-BX23)/BX23</f>
        <v>7.0466672525956481E-2</v>
      </c>
      <c r="BZ23" s="45">
        <f>SUM(BZ21:BZ22)</f>
        <v>6172932290</v>
      </c>
      <c r="CA23" s="41">
        <f>(CB23-BZ23)/BZ23</f>
        <v>0.10952364423229402</v>
      </c>
      <c r="CB23" s="45">
        <f>SUM(CB21:CB22)</f>
        <v>6849014330</v>
      </c>
      <c r="CC23" s="41">
        <f>(CD23-CB23)/CB23</f>
        <v>0.10166396600311975</v>
      </c>
      <c r="CD23" s="45">
        <f>SUM(CD21:CD22)</f>
        <v>7545312290</v>
      </c>
      <c r="CE23" s="41">
        <f>(CF23-CD23)/CD23</f>
        <v>7.7976545885286352E-2</v>
      </c>
      <c r="CF23" s="45">
        <f>SUM(CF21:CF22)</f>
        <v>8133669680</v>
      </c>
      <c r="CG23" s="50">
        <f>(CH23-CF23)/CF23</f>
        <v>-1.8031182205569971E-2</v>
      </c>
      <c r="CH23" s="45">
        <f>SUM(CH21:CH22)</f>
        <v>7987010000</v>
      </c>
      <c r="CI23" s="50">
        <f>(CJ23-CH23)/CH23</f>
        <v>4.4025450074558561E-2</v>
      </c>
      <c r="CJ23" s="49">
        <v>8338641710</v>
      </c>
      <c r="CK23" s="50">
        <f>(CL23-CJ23)/CJ23</f>
        <v>2.8175986949797848E-2</v>
      </c>
      <c r="CL23" s="45">
        <f>SUM(CL21:CL22)</f>
        <v>8573591170</v>
      </c>
      <c r="CM23" s="50">
        <f>(CN23-CL23)/CL23</f>
        <v>3.8465085803712287E-2</v>
      </c>
      <c r="CN23" s="49">
        <v>8903375090</v>
      </c>
      <c r="CO23" s="50">
        <f t="shared" si="0"/>
        <v>3.1796683520384006E-2</v>
      </c>
      <c r="CP23" s="49">
        <v>9186472890</v>
      </c>
      <c r="CQ23" s="50">
        <f t="shared" si="1"/>
        <v>1.7791812152182729E-2</v>
      </c>
      <c r="CR23" s="49">
        <v>9349916890</v>
      </c>
      <c r="CS23" s="50">
        <f t="shared" si="1"/>
        <v>8.2611742872935823E-2</v>
      </c>
      <c r="CT23" s="49">
        <f>SUM(CT21:CT22)</f>
        <v>10122329820</v>
      </c>
      <c r="CU23" s="50">
        <f t="shared" si="1"/>
        <v>1.4135902756031715E-2</v>
      </c>
      <c r="CV23" s="49">
        <f>SUM(CV21:CV22)</f>
        <v>10265418090</v>
      </c>
    </row>
    <row r="24" spans="1:100" ht="15" customHeight="1" x14ac:dyDescent="0.2">
      <c r="A24" s="9"/>
      <c r="B24" s="3"/>
      <c r="C24" s="4" t="s">
        <v>1</v>
      </c>
      <c r="D24" s="3"/>
      <c r="E24" s="4" t="s">
        <v>1</v>
      </c>
      <c r="F24" s="3"/>
      <c r="G24" s="4" t="s">
        <v>1</v>
      </c>
      <c r="H24" s="3"/>
      <c r="I24" s="4" t="s">
        <v>1</v>
      </c>
      <c r="J24" s="3"/>
      <c r="K24" s="4" t="s">
        <v>1</v>
      </c>
      <c r="L24" s="3"/>
      <c r="M24" s="4" t="s">
        <v>1</v>
      </c>
      <c r="N24" s="3"/>
      <c r="O24" s="4" t="s">
        <v>1</v>
      </c>
      <c r="P24" s="3"/>
      <c r="Q24" s="4" t="s">
        <v>1</v>
      </c>
      <c r="R24" s="3"/>
      <c r="S24" s="4" t="s">
        <v>1</v>
      </c>
      <c r="T24" s="3"/>
      <c r="U24" s="4" t="s">
        <v>1</v>
      </c>
      <c r="V24" s="3"/>
      <c r="W24" s="4" t="s">
        <v>1</v>
      </c>
      <c r="X24" s="3"/>
      <c r="Y24" s="4" t="s">
        <v>1</v>
      </c>
      <c r="Z24" s="3"/>
      <c r="AA24" s="4" t="s">
        <v>1</v>
      </c>
      <c r="AB24" s="3"/>
      <c r="AC24" s="4" t="s">
        <v>1</v>
      </c>
      <c r="AD24" s="3"/>
      <c r="AE24" s="4" t="s">
        <v>1</v>
      </c>
      <c r="AF24" s="3"/>
      <c r="AG24" s="4" t="s">
        <v>1</v>
      </c>
      <c r="AH24" s="3"/>
      <c r="AI24" s="4" t="s">
        <v>1</v>
      </c>
      <c r="AJ24" s="3"/>
      <c r="AK24" s="4" t="s">
        <v>1</v>
      </c>
      <c r="AL24" s="3"/>
      <c r="AM24" s="4" t="s">
        <v>1</v>
      </c>
      <c r="AN24" s="3"/>
      <c r="AO24" s="4" t="s">
        <v>1</v>
      </c>
      <c r="AP24" s="3"/>
      <c r="AQ24" s="4" t="s">
        <v>1</v>
      </c>
      <c r="AR24" s="3"/>
      <c r="AS24" s="4" t="s">
        <v>1</v>
      </c>
      <c r="AT24" s="3"/>
      <c r="AU24" s="4" t="s">
        <v>1</v>
      </c>
      <c r="AV24" s="3"/>
      <c r="AW24" s="4" t="s">
        <v>1</v>
      </c>
      <c r="AX24" s="3"/>
      <c r="AY24" s="4" t="s">
        <v>1</v>
      </c>
      <c r="AZ24" s="3"/>
      <c r="BA24" s="4"/>
      <c r="BB24" s="3"/>
      <c r="BC24" s="4"/>
      <c r="BD24" s="3"/>
      <c r="BE24" s="4"/>
      <c r="BF24" s="3"/>
      <c r="BG24" s="4"/>
      <c r="BI24" s="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28"/>
      <c r="CA24" s="14"/>
      <c r="CB24" s="28"/>
      <c r="CC24" s="4"/>
      <c r="CD24" s="60"/>
      <c r="CE24" s="4"/>
      <c r="CF24" s="16"/>
      <c r="CH24" s="68"/>
      <c r="CJ24" s="75"/>
      <c r="CL24" s="60"/>
      <c r="CN24" s="102"/>
      <c r="CO24" s="82" t="str">
        <f t="shared" si="0"/>
        <v/>
      </c>
      <c r="CP24" s="102"/>
      <c r="CQ24" s="82" t="str">
        <f t="shared" si="1"/>
        <v/>
      </c>
      <c r="CR24" s="102"/>
      <c r="CS24" s="82" t="str">
        <f t="shared" si="1"/>
        <v/>
      </c>
      <c r="CT24" s="102"/>
      <c r="CU24" s="82" t="str">
        <f t="shared" si="1"/>
        <v/>
      </c>
      <c r="CV24" s="102"/>
    </row>
    <row r="25" spans="1:100" ht="15" customHeight="1" x14ac:dyDescent="0.2">
      <c r="A25" s="9" t="s">
        <v>41</v>
      </c>
      <c r="B25" s="3">
        <v>98277542</v>
      </c>
      <c r="C25" s="4">
        <f>(D25-B25)/B25</f>
        <v>3.7957003442353088E-2</v>
      </c>
      <c r="D25" s="3">
        <v>102007863</v>
      </c>
      <c r="E25" s="4">
        <f>(F25-D25)/D25</f>
        <v>6.7625541768285058E-2</v>
      </c>
      <c r="F25" s="3">
        <v>108906200</v>
      </c>
      <c r="G25" s="4">
        <f>(H25-F25)/F25</f>
        <v>4.8701983909088739E-2</v>
      </c>
      <c r="H25" s="3">
        <v>114210148</v>
      </c>
      <c r="I25" s="4">
        <f>(J25-H25)/H25</f>
        <v>0.14299304646728941</v>
      </c>
      <c r="J25" s="3">
        <v>130541405</v>
      </c>
      <c r="K25" s="4">
        <f>(L25-J25)/J25</f>
        <v>0.17395224143634735</v>
      </c>
      <c r="L25" s="3">
        <v>153249375</v>
      </c>
      <c r="M25" s="4">
        <f>(N25-L25)/L25</f>
        <v>0.17759925611442134</v>
      </c>
      <c r="N25" s="3">
        <v>180466350</v>
      </c>
      <c r="O25" s="4">
        <f>(P25-N25)/N25</f>
        <v>0.21917368528814374</v>
      </c>
      <c r="P25" s="3">
        <v>220019825</v>
      </c>
      <c r="Q25" s="4">
        <f>(R25-P25)/P25</f>
        <v>0.11553272528964151</v>
      </c>
      <c r="R25" s="3">
        <v>245439315</v>
      </c>
      <c r="S25" s="4">
        <f>(T25-R25)/R25</f>
        <v>0.10396223604193158</v>
      </c>
      <c r="T25" s="3">
        <v>270955735</v>
      </c>
      <c r="U25" s="4">
        <f>(V25-T25)/T25</f>
        <v>0.15536799765467227</v>
      </c>
      <c r="V25" s="3">
        <v>313053585</v>
      </c>
      <c r="W25" s="4">
        <f>(X25-V25)/V25</f>
        <v>0.18771998729866007</v>
      </c>
      <c r="X25" s="3">
        <v>371820000</v>
      </c>
      <c r="Y25" s="4">
        <f>(Z25-X25)/X25</f>
        <v>0.1707565488677317</v>
      </c>
      <c r="Z25" s="3">
        <v>435310700</v>
      </c>
      <c r="AA25" s="4">
        <f>(AB25-Z25)/Z25</f>
        <v>0.25318054437899185</v>
      </c>
      <c r="AB25" s="3">
        <v>545522900</v>
      </c>
      <c r="AC25" s="4">
        <f>(AD25-AB25)/AB25</f>
        <v>0.22231807317346347</v>
      </c>
      <c r="AD25" s="3">
        <v>666802500</v>
      </c>
      <c r="AE25" s="4">
        <f>(AF25-AD25)/AD25</f>
        <v>3.6013062338548521E-2</v>
      </c>
      <c r="AF25" s="3">
        <f>367163600+323652500</f>
        <v>690816100</v>
      </c>
      <c r="AG25" s="4">
        <f>(AH25-AF25)/AF25</f>
        <v>2.9711959521499281E-2</v>
      </c>
      <c r="AH25" s="3">
        <f>360146300+351195300</f>
        <v>711341600</v>
      </c>
      <c r="AI25" s="4">
        <f>(AJ25-AH25)/AH25</f>
        <v>-4.9703967826428261E-2</v>
      </c>
      <c r="AJ25" s="3">
        <v>675985100</v>
      </c>
      <c r="AK25" s="4">
        <f>(AL25-AJ25)/AJ25</f>
        <v>0.33787579045751154</v>
      </c>
      <c r="AL25" s="3">
        <v>904384100</v>
      </c>
      <c r="AM25" s="4">
        <f>(AN25-AL25)/AL25</f>
        <v>-9.7761006634238701E-2</v>
      </c>
      <c r="AN25" s="3">
        <v>815970600</v>
      </c>
      <c r="AO25" s="4">
        <f>(AP25-AN25)/AN25</f>
        <v>2.0857369125799385E-2</v>
      </c>
      <c r="AP25" s="3">
        <v>832989600</v>
      </c>
      <c r="AQ25" s="4">
        <f>(AR25-AP25)/AP25</f>
        <v>-1.6468632981732303E-2</v>
      </c>
      <c r="AR25" s="3">
        <v>819271400</v>
      </c>
      <c r="AS25" s="4">
        <f>(AT25-AR25)/AR25</f>
        <v>2.9247939083434378E-2</v>
      </c>
      <c r="AT25" s="3">
        <v>843233400</v>
      </c>
      <c r="AU25" s="4">
        <f>(AV25-AT25)/AT25</f>
        <v>8.6075338097376122E-2</v>
      </c>
      <c r="AV25" s="3">
        <v>915815000</v>
      </c>
      <c r="AW25" s="4">
        <f>(AX25-AV25)/AV25</f>
        <v>1.9733679837085003E-2</v>
      </c>
      <c r="AX25" s="3">
        <v>933887400</v>
      </c>
      <c r="AY25" s="4">
        <f>(AZ25-AX25)/AX25</f>
        <v>2.1911635171435014E-2</v>
      </c>
      <c r="AZ25" s="3">
        <v>954350400</v>
      </c>
      <c r="BA25" s="4">
        <f t="shared" si="3"/>
        <v>3.2683488161161768E-2</v>
      </c>
      <c r="BB25" s="3">
        <v>985541900</v>
      </c>
      <c r="BC25" s="4">
        <f>(BD25-BB25)/BB25</f>
        <v>4.7883098628277498E-2</v>
      </c>
      <c r="BD25" s="3">
        <v>1032732700</v>
      </c>
      <c r="BE25" s="4">
        <f>(BF25-BD25)/BD25</f>
        <v>5.5494902020629344E-2</v>
      </c>
      <c r="BF25" s="3">
        <v>1090044100</v>
      </c>
      <c r="BG25" s="4">
        <f>(BH25-BF25)/BF25</f>
        <v>4.4112068493375636E-2</v>
      </c>
      <c r="BH25" s="14">
        <v>1138128200</v>
      </c>
      <c r="BI25" s="4">
        <f>(BJ25-BH25)/BH25</f>
        <v>-2.8429134784640254E-2</v>
      </c>
      <c r="BJ25" s="16">
        <v>1105772200</v>
      </c>
      <c r="BK25" s="4">
        <f>(BL25-BJ25)/BJ25</f>
        <v>-1.7813886078886773E-2</v>
      </c>
      <c r="BL25" s="14">
        <v>1086074100</v>
      </c>
      <c r="BM25" s="4">
        <f>(BN25-BL25)/BL25</f>
        <v>2.8404691724072971E-2</v>
      </c>
      <c r="BN25" s="16">
        <v>1116923700</v>
      </c>
      <c r="BO25" s="4">
        <f>(BP25-BN25)/BN25</f>
        <v>4.8766088498256414E-2</v>
      </c>
      <c r="BP25" s="14">
        <v>1171391700</v>
      </c>
      <c r="BQ25" s="4">
        <f>(BR25-BP25)/BP25</f>
        <v>-1.1086897747354706E-2</v>
      </c>
      <c r="BR25" s="14">
        <v>1158404600</v>
      </c>
      <c r="BS25" s="4">
        <f>(BT25-BR25)/BR25</f>
        <v>-4.1915234107323125E-2</v>
      </c>
      <c r="BT25" s="14">
        <v>1109849800</v>
      </c>
      <c r="BU25" s="4">
        <f>(BV25-BT25)/BT25</f>
        <v>6.7101872703855961E-3</v>
      </c>
      <c r="BV25" s="14">
        <v>1117297100</v>
      </c>
      <c r="BW25" s="4">
        <f>(BX25-BV25)/BV25</f>
        <v>5.4771107881690553E-2</v>
      </c>
      <c r="BX25" s="14">
        <v>1178492700</v>
      </c>
      <c r="BY25" s="4">
        <f>(BZ25-BX25)/BX25</f>
        <v>6.506548576838872E-2</v>
      </c>
      <c r="BZ25" s="28">
        <v>1255171900</v>
      </c>
      <c r="CA25" s="4">
        <f>(CB25-BZ25)/BZ25</f>
        <v>0.12790367598254868</v>
      </c>
      <c r="CB25" s="28">
        <v>1415713000</v>
      </c>
      <c r="CC25" s="4">
        <f>(CD25-CB25)/CB25</f>
        <v>9.0318800491342527E-2</v>
      </c>
      <c r="CD25" s="60">
        <v>1543578500</v>
      </c>
      <c r="CE25" s="4">
        <f>(CF25-CD25)/CD25</f>
        <v>4.0989946413480104E-2</v>
      </c>
      <c r="CF25" s="16">
        <v>1606849700</v>
      </c>
      <c r="CG25" s="26">
        <f>(CH25-CF25)/CF25</f>
        <v>-3.2535463646662162E-2</v>
      </c>
      <c r="CH25" s="68">
        <v>1554570100</v>
      </c>
      <c r="CI25" s="26">
        <f>(CJ25-CH25)/CH25</f>
        <v>2.4538295185273409E-2</v>
      </c>
      <c r="CJ25" s="75">
        <v>1592716600</v>
      </c>
      <c r="CK25" s="26">
        <f>(CL25-CJ25)/CJ25</f>
        <v>-5.2058225549981713E-3</v>
      </c>
      <c r="CL25" s="60">
        <v>1584425200</v>
      </c>
      <c r="CM25" s="26">
        <f>(CN25-CL25)/CL25</f>
        <v>5.7005089290425325E-2</v>
      </c>
      <c r="CN25" s="102">
        <v>1674745500</v>
      </c>
      <c r="CO25" s="26">
        <f t="shared" si="0"/>
        <v>6.2079462222767612E-2</v>
      </c>
      <c r="CP25" s="102">
        <v>1778712800</v>
      </c>
      <c r="CQ25" s="26">
        <f t="shared" si="1"/>
        <v>-3.8137241717718595E-2</v>
      </c>
      <c r="CR25" s="102">
        <v>1710877600</v>
      </c>
      <c r="CS25" s="26">
        <f t="shared" si="1"/>
        <v>2.07854144563E-2</v>
      </c>
      <c r="CT25" s="102">
        <v>1746438900</v>
      </c>
      <c r="CU25" s="26">
        <f t="shared" si="1"/>
        <v>1.321872754895681E-2</v>
      </c>
      <c r="CV25" s="102">
        <v>1769524600</v>
      </c>
    </row>
    <row r="26" spans="1:100" ht="15" customHeight="1" x14ac:dyDescent="0.2">
      <c r="A26" s="9"/>
      <c r="B26" s="3"/>
      <c r="C26" s="4" t="s">
        <v>1</v>
      </c>
      <c r="D26" s="3"/>
      <c r="E26" s="4" t="s">
        <v>1</v>
      </c>
      <c r="F26" s="3"/>
      <c r="G26" s="4" t="s">
        <v>1</v>
      </c>
      <c r="H26" s="3"/>
      <c r="I26" s="4" t="s">
        <v>1</v>
      </c>
      <c r="J26" s="3"/>
      <c r="K26" s="4" t="s">
        <v>1</v>
      </c>
      <c r="L26" s="3"/>
      <c r="M26" s="4" t="s">
        <v>1</v>
      </c>
      <c r="N26" s="3"/>
      <c r="O26" s="4" t="s">
        <v>1</v>
      </c>
      <c r="P26" s="3"/>
      <c r="Q26" s="4" t="s">
        <v>1</v>
      </c>
      <c r="R26" s="3"/>
      <c r="S26" s="4" t="s">
        <v>1</v>
      </c>
      <c r="T26" s="3"/>
      <c r="U26" s="4" t="s">
        <v>1</v>
      </c>
      <c r="V26" s="3"/>
      <c r="W26" s="4" t="s">
        <v>1</v>
      </c>
      <c r="X26" s="3"/>
      <c r="Y26" s="4" t="s">
        <v>1</v>
      </c>
      <c r="Z26" s="3"/>
      <c r="AA26" s="4" t="s">
        <v>1</v>
      </c>
      <c r="AB26" s="3"/>
      <c r="AC26" s="4" t="s">
        <v>1</v>
      </c>
      <c r="AD26" s="3"/>
      <c r="AE26" s="4" t="s">
        <v>1</v>
      </c>
      <c r="AF26" s="3"/>
      <c r="AG26" s="4" t="s">
        <v>1</v>
      </c>
      <c r="AH26" s="3"/>
      <c r="AI26" s="4" t="s">
        <v>1</v>
      </c>
      <c r="AJ26" s="3"/>
      <c r="AK26" s="4" t="s">
        <v>1</v>
      </c>
      <c r="AL26" s="3"/>
      <c r="AM26" s="4" t="s">
        <v>1</v>
      </c>
      <c r="AN26" s="3"/>
      <c r="AO26" s="4" t="s">
        <v>1</v>
      </c>
      <c r="AP26" s="3"/>
      <c r="AQ26" s="4" t="s">
        <v>1</v>
      </c>
      <c r="AR26" s="3"/>
      <c r="AS26" s="4" t="s">
        <v>1</v>
      </c>
      <c r="AT26" s="3"/>
      <c r="AU26" s="4" t="s">
        <v>1</v>
      </c>
      <c r="AV26" s="3"/>
      <c r="AW26" s="4" t="s">
        <v>1</v>
      </c>
      <c r="AX26" s="3"/>
      <c r="AY26" s="4" t="s">
        <v>1</v>
      </c>
      <c r="AZ26" s="3"/>
      <c r="BA26" s="4"/>
      <c r="BB26" s="3"/>
      <c r="BC26" s="4"/>
      <c r="BD26" s="3"/>
      <c r="BE26" s="4"/>
      <c r="BF26" s="3"/>
      <c r="BG26" s="4"/>
      <c r="BI26" s="4"/>
      <c r="BK26" s="4"/>
      <c r="BM26" s="4"/>
      <c r="BO26" s="4"/>
      <c r="BP26" s="14"/>
      <c r="BQ26" s="4"/>
      <c r="BR26" s="14"/>
      <c r="BS26" s="4"/>
      <c r="BT26" s="14"/>
      <c r="BU26" s="4"/>
      <c r="BV26" s="14"/>
      <c r="BW26" s="4"/>
      <c r="BX26" s="14"/>
      <c r="BY26" s="4"/>
      <c r="BZ26" s="28"/>
      <c r="CA26" s="4"/>
      <c r="CB26" s="28"/>
      <c r="CC26" s="4"/>
      <c r="CD26" s="60"/>
      <c r="CE26" s="4"/>
      <c r="CF26" s="16"/>
      <c r="CH26" s="68"/>
      <c r="CJ26" s="75"/>
      <c r="CL26" s="60"/>
      <c r="CN26" s="102"/>
      <c r="CO26" s="82" t="str">
        <f t="shared" si="0"/>
        <v/>
      </c>
      <c r="CP26" s="102"/>
      <c r="CQ26" s="82" t="str">
        <f t="shared" si="1"/>
        <v/>
      </c>
      <c r="CR26" s="102"/>
      <c r="CS26" s="82" t="str">
        <f t="shared" si="1"/>
        <v/>
      </c>
      <c r="CT26" s="102"/>
      <c r="CU26" s="82" t="str">
        <f t="shared" si="1"/>
        <v/>
      </c>
      <c r="CV26" s="102"/>
    </row>
    <row r="27" spans="1:100" ht="15" customHeight="1" x14ac:dyDescent="0.2">
      <c r="A27" s="9" t="s">
        <v>42</v>
      </c>
      <c r="B27" s="3">
        <v>58837163</v>
      </c>
      <c r="C27" s="4">
        <f>(D27-B27)/B27</f>
        <v>2.8553280177699935E-2</v>
      </c>
      <c r="D27" s="3">
        <v>60517157</v>
      </c>
      <c r="E27" s="4">
        <f>(F27-D27)/D27</f>
        <v>-4.5710623848374106E-2</v>
      </c>
      <c r="F27" s="3">
        <v>57750880</v>
      </c>
      <c r="G27" s="4">
        <f>(H27-F27)/F27</f>
        <v>0.21330291417204378</v>
      </c>
      <c r="H27" s="3">
        <v>70069311</v>
      </c>
      <c r="I27" s="4">
        <f>(J27-H27)/H27</f>
        <v>8.402207636949649E-2</v>
      </c>
      <c r="J27" s="3">
        <v>75956680</v>
      </c>
      <c r="K27" s="4">
        <f>(L27-J27)/J27</f>
        <v>-8.3361990018521077E-3</v>
      </c>
      <c r="L27" s="3">
        <v>75323490</v>
      </c>
      <c r="M27" s="4">
        <f>(N27-L27)/L27</f>
        <v>0.27777456939395667</v>
      </c>
      <c r="N27" s="3">
        <v>96246440</v>
      </c>
      <c r="O27" s="4">
        <f>(P27-N27)/N27</f>
        <v>0.16704732143859036</v>
      </c>
      <c r="P27" s="3">
        <v>112324150</v>
      </c>
      <c r="Q27" s="4">
        <f>(R27-P27)/P27</f>
        <v>0.29770503493683237</v>
      </c>
      <c r="R27" s="3">
        <v>145763615</v>
      </c>
      <c r="S27" s="4">
        <f>(T27-R27)/R27</f>
        <v>0.1985263949443076</v>
      </c>
      <c r="T27" s="3">
        <v>174701540</v>
      </c>
      <c r="U27" s="4">
        <f>(V27-T27)/T27</f>
        <v>4.5912588978895094E-2</v>
      </c>
      <c r="V27" s="3">
        <v>182722540</v>
      </c>
      <c r="W27" s="4">
        <f>(X27-V27)/V27</f>
        <v>0.69615363271548214</v>
      </c>
      <c r="X27" s="3">
        <v>309925500</v>
      </c>
      <c r="Y27" s="4">
        <f>(Z27-X27)/X27</f>
        <v>0.15402862946095111</v>
      </c>
      <c r="Z27" s="3">
        <v>357662900</v>
      </c>
      <c r="AA27" s="4">
        <f>(AB27-Z27)/Z27</f>
        <v>5.785811164646934E-2</v>
      </c>
      <c r="AB27" s="3">
        <v>378356600</v>
      </c>
      <c r="AC27" s="4">
        <f>(AD27-AB27)/AB27</f>
        <v>0.15775910873498705</v>
      </c>
      <c r="AD27" s="3">
        <v>438045800</v>
      </c>
      <c r="AE27" s="4">
        <f>(AF27-AD27)/AD27</f>
        <v>0.23704439124858634</v>
      </c>
      <c r="AF27" s="3">
        <v>541882100</v>
      </c>
      <c r="AG27" s="4">
        <f>(AH27-AF27)/AF27</f>
        <v>0.20218900015335439</v>
      </c>
      <c r="AH27" s="3">
        <v>651444700</v>
      </c>
      <c r="AI27" s="4">
        <f>(AJ27-AH27)/AH27</f>
        <v>-0.12138252103363494</v>
      </c>
      <c r="AJ27" s="3">
        <v>572370700</v>
      </c>
      <c r="AK27" s="4">
        <f>(AL27-AJ27)/AJ27</f>
        <v>-3.4808385544543075E-2</v>
      </c>
      <c r="AL27" s="3">
        <v>552447400</v>
      </c>
      <c r="AM27" s="4">
        <f>(AN27-AL27)/AL27</f>
        <v>8.129497939532343E-2</v>
      </c>
      <c r="AN27" s="3">
        <v>597358600</v>
      </c>
      <c r="AO27" s="4">
        <f>(AP27-AN27)/AN27</f>
        <v>-4.5744716825036084E-3</v>
      </c>
      <c r="AP27" s="3">
        <v>594626000</v>
      </c>
      <c r="AQ27" s="4">
        <f>(AR27-AP27)/AP27</f>
        <v>8.4957267257065788E-2</v>
      </c>
      <c r="AR27" s="3">
        <v>645143800</v>
      </c>
      <c r="AS27" s="4">
        <f>(AT27-AR27)/AR27</f>
        <v>8.6479169450283791E-2</v>
      </c>
      <c r="AT27" s="3">
        <v>700935300</v>
      </c>
      <c r="AU27" s="4">
        <f>(AV27-AT27)/AT27</f>
        <v>5.2120645086643519E-2</v>
      </c>
      <c r="AV27" s="3">
        <v>737468500</v>
      </c>
      <c r="AW27" s="4">
        <f>(AX27-AV27)/AV27</f>
        <v>0.12452626790161207</v>
      </c>
      <c r="AX27" s="3">
        <v>829302700</v>
      </c>
      <c r="AY27" s="4">
        <f>(AZ27-AX27)/AX27</f>
        <v>1.7261972015766982E-2</v>
      </c>
      <c r="AZ27" s="3">
        <v>843618100</v>
      </c>
      <c r="BA27" s="4">
        <f t="shared" si="3"/>
        <v>1.8058526719614006E-2</v>
      </c>
      <c r="BB27" s="3">
        <v>858852600</v>
      </c>
      <c r="BC27" s="4">
        <f>(BD27-BB27)/BB27</f>
        <v>2.3693122661560317E-2</v>
      </c>
      <c r="BD27" s="3">
        <v>879201500</v>
      </c>
      <c r="BE27" s="4">
        <f>(BF27-BD27)/BD27</f>
        <v>-1.6549107343424687E-3</v>
      </c>
      <c r="BF27" s="3">
        <v>877746500</v>
      </c>
      <c r="BG27" s="4">
        <f>(BH27-BF27)/BF27</f>
        <v>2.2157194588642622E-2</v>
      </c>
      <c r="BH27" s="14">
        <v>897194900</v>
      </c>
      <c r="BI27" s="4">
        <f>(BJ27-BH27)/BH27</f>
        <v>-4.8974865996228916E-4</v>
      </c>
      <c r="BJ27" s="16">
        <v>896755500</v>
      </c>
      <c r="BK27" s="4">
        <f>(BL27-BJ27)/BJ27</f>
        <v>4.4582497681921102E-2</v>
      </c>
      <c r="BL27" s="14">
        <v>936735100</v>
      </c>
      <c r="BM27" s="4">
        <f>(BN27-BL27)/BL27</f>
        <v>4.4017460219009624E-2</v>
      </c>
      <c r="BN27" s="16">
        <v>977967800</v>
      </c>
      <c r="BO27" s="4">
        <f>(BP27-BN27)/BN27</f>
        <v>-1.9284888520869502E-4</v>
      </c>
      <c r="BP27" s="14">
        <v>977779200</v>
      </c>
      <c r="BQ27" s="4">
        <f>(BR27-BP27)/BP27</f>
        <v>2.6514881887444528E-2</v>
      </c>
      <c r="BR27" s="14">
        <v>1003704900</v>
      </c>
      <c r="BS27" s="4">
        <f>(BT27-BR27)/BR27</f>
        <v>-8.6058163111488242E-3</v>
      </c>
      <c r="BT27" s="14">
        <v>995067200</v>
      </c>
      <c r="BU27" s="4">
        <f>(BV27-BT27)/BT27</f>
        <v>3.7118498127563647E-2</v>
      </c>
      <c r="BV27" s="14">
        <v>1032002600</v>
      </c>
      <c r="BW27" s="4">
        <f>(BX27-BV27)/BV27</f>
        <v>6.1517093077091085E-2</v>
      </c>
      <c r="BX27" s="14">
        <v>1095488400</v>
      </c>
      <c r="BY27" s="4">
        <f>(BZ27-BX27)/BX27</f>
        <v>3.529996301193148E-2</v>
      </c>
      <c r="BZ27" s="28">
        <v>1134159100</v>
      </c>
      <c r="CA27" s="4">
        <f>(CB27-BZ27)/BZ27</f>
        <v>5.0767304163939611E-2</v>
      </c>
      <c r="CB27" s="28">
        <v>1191737300</v>
      </c>
      <c r="CC27" s="4">
        <f>(CD27-CB27)/CB27</f>
        <v>4.0574126529395363E-2</v>
      </c>
      <c r="CD27" s="60">
        <v>1240091000</v>
      </c>
      <c r="CE27" s="4">
        <f>(CF27-CD27)/CD27</f>
        <v>3.8927223889214581E-2</v>
      </c>
      <c r="CF27" s="16">
        <v>1288364300</v>
      </c>
      <c r="CG27" s="26">
        <f>(CH27-CF27)/CF27</f>
        <v>1.6774525652410579E-2</v>
      </c>
      <c r="CH27" s="68">
        <v>1309976000</v>
      </c>
      <c r="CI27" s="26">
        <f>(CJ27-CH27)/CH27</f>
        <v>5.2123932041503049E-2</v>
      </c>
      <c r="CJ27" s="75">
        <v>1378257100</v>
      </c>
      <c r="CK27" s="26">
        <f>(CL27-CJ27)/CJ27</f>
        <v>4.2242118687435021E-2</v>
      </c>
      <c r="CL27" s="60">
        <v>1436477600</v>
      </c>
      <c r="CM27" s="26">
        <f>(CN27-CL27)/CL27</f>
        <v>5.5049100661228548E-2</v>
      </c>
      <c r="CN27" s="102">
        <v>1515554400</v>
      </c>
      <c r="CO27" s="26">
        <f t="shared" si="0"/>
        <v>6.3954484246820931E-2</v>
      </c>
      <c r="CP27" s="102">
        <v>1612480900</v>
      </c>
      <c r="CQ27" s="26">
        <f t="shared" si="1"/>
        <v>-1.8685368614288711E-2</v>
      </c>
      <c r="CR27" s="102">
        <v>1582351100</v>
      </c>
      <c r="CS27" s="26">
        <f t="shared" si="1"/>
        <v>-1.8137820361107004E-2</v>
      </c>
      <c r="CT27" s="102">
        <v>1553650700</v>
      </c>
      <c r="CU27" s="26">
        <f t="shared" si="1"/>
        <v>3.3591141174782679E-2</v>
      </c>
      <c r="CV27" s="102">
        <v>1605839600</v>
      </c>
    </row>
    <row r="28" spans="1:100" ht="15" customHeight="1" x14ac:dyDescent="0.2">
      <c r="A28" s="29"/>
      <c r="B28" s="3"/>
      <c r="C28" s="4" t="s">
        <v>1</v>
      </c>
      <c r="D28" s="3"/>
      <c r="E28" s="4" t="s">
        <v>1</v>
      </c>
      <c r="F28" s="3"/>
      <c r="G28" s="4" t="s">
        <v>1</v>
      </c>
      <c r="H28" s="3"/>
      <c r="I28" s="4" t="s">
        <v>1</v>
      </c>
      <c r="J28" s="3"/>
      <c r="K28" s="4" t="s">
        <v>1</v>
      </c>
      <c r="L28" s="3"/>
      <c r="M28" s="4" t="s">
        <v>1</v>
      </c>
      <c r="N28" s="3"/>
      <c r="O28" s="4" t="s">
        <v>1</v>
      </c>
      <c r="P28" s="3"/>
      <c r="Q28" s="4" t="s">
        <v>1</v>
      </c>
      <c r="R28" s="3"/>
      <c r="S28" s="4" t="s">
        <v>1</v>
      </c>
      <c r="T28" s="3"/>
      <c r="U28" s="4" t="s">
        <v>1</v>
      </c>
      <c r="V28" s="3"/>
      <c r="W28" s="4" t="s">
        <v>1</v>
      </c>
      <c r="X28" s="3"/>
      <c r="Y28" s="4" t="s">
        <v>1</v>
      </c>
      <c r="Z28" s="3"/>
      <c r="AA28" s="4" t="s">
        <v>1</v>
      </c>
      <c r="AB28" s="3"/>
      <c r="AC28" s="4" t="s">
        <v>1</v>
      </c>
      <c r="AD28" s="3"/>
      <c r="AE28" s="4" t="s">
        <v>1</v>
      </c>
      <c r="AF28" s="3"/>
      <c r="AG28" s="4" t="s">
        <v>1</v>
      </c>
      <c r="AH28" s="3"/>
      <c r="AI28" s="4" t="s">
        <v>1</v>
      </c>
      <c r="AJ28" s="3"/>
      <c r="AK28" s="4" t="s">
        <v>1</v>
      </c>
      <c r="AL28" s="3"/>
      <c r="AM28" s="4" t="s">
        <v>1</v>
      </c>
      <c r="AN28" s="3"/>
      <c r="AO28" s="4" t="s">
        <v>1</v>
      </c>
      <c r="AP28" s="3"/>
      <c r="AQ28" s="4" t="s">
        <v>1</v>
      </c>
      <c r="AR28" s="3"/>
      <c r="AS28" s="4" t="s">
        <v>1</v>
      </c>
      <c r="AT28" s="3"/>
      <c r="AU28" s="4" t="s">
        <v>1</v>
      </c>
      <c r="AV28" s="3"/>
      <c r="AW28" s="4" t="s">
        <v>1</v>
      </c>
      <c r="AX28" s="3"/>
      <c r="AY28" s="4" t="s">
        <v>1</v>
      </c>
      <c r="AZ28" s="3"/>
      <c r="BA28" s="4"/>
      <c r="BB28" s="3"/>
      <c r="BC28" s="4"/>
      <c r="BD28" s="3"/>
      <c r="BE28" s="4"/>
      <c r="BF28" s="3"/>
      <c r="BG28" s="4"/>
      <c r="BI28" s="4"/>
      <c r="BK28" s="4"/>
      <c r="BM28" s="4"/>
      <c r="BO28" s="4"/>
      <c r="BP28" s="14"/>
      <c r="BQ28" s="4"/>
      <c r="BR28" s="14"/>
      <c r="BS28" s="4"/>
      <c r="BT28" s="14"/>
      <c r="BU28" s="4"/>
      <c r="BV28" s="14"/>
      <c r="BW28" s="4"/>
      <c r="BX28" s="14"/>
      <c r="BY28" s="4"/>
      <c r="BZ28" s="28"/>
      <c r="CA28" s="4"/>
      <c r="CB28" s="28"/>
      <c r="CC28" s="4"/>
      <c r="CD28" s="60"/>
      <c r="CE28" s="4"/>
      <c r="CF28" s="16"/>
      <c r="CH28" s="68"/>
      <c r="CJ28" s="75"/>
      <c r="CL28" s="60"/>
      <c r="CN28" s="102"/>
      <c r="CO28" s="82" t="str">
        <f t="shared" si="0"/>
        <v/>
      </c>
      <c r="CP28" s="102"/>
      <c r="CQ28" s="82" t="str">
        <f t="shared" si="1"/>
        <v/>
      </c>
      <c r="CR28" s="102"/>
      <c r="CS28" s="82" t="str">
        <f t="shared" si="1"/>
        <v/>
      </c>
      <c r="CT28" s="102"/>
      <c r="CU28" s="82" t="str">
        <f t="shared" si="1"/>
        <v/>
      </c>
      <c r="CV28" s="102"/>
    </row>
    <row r="29" spans="1:100" ht="15" customHeight="1" x14ac:dyDescent="0.2">
      <c r="A29" s="30" t="s">
        <v>43</v>
      </c>
      <c r="B29" s="3"/>
      <c r="C29" s="4"/>
      <c r="D29" s="3"/>
      <c r="E29" s="4"/>
      <c r="F29" s="3"/>
      <c r="G29" s="4"/>
      <c r="H29" s="3"/>
      <c r="I29" s="4"/>
      <c r="J29" s="3"/>
      <c r="K29" s="4"/>
      <c r="L29" s="3"/>
      <c r="M29" s="4"/>
      <c r="N29" s="3"/>
      <c r="O29" s="4"/>
      <c r="P29" s="3"/>
      <c r="Q29" s="4"/>
      <c r="R29" s="3"/>
      <c r="S29" s="4"/>
      <c r="T29" s="3"/>
      <c r="U29" s="4"/>
      <c r="V29" s="3"/>
      <c r="W29" s="4"/>
      <c r="X29" s="3"/>
      <c r="Y29" s="4"/>
      <c r="Z29" s="3"/>
      <c r="AA29" s="4"/>
      <c r="AB29" s="3"/>
      <c r="AC29" s="4"/>
      <c r="AD29" s="3"/>
      <c r="AE29" s="4"/>
      <c r="AF29" s="3"/>
      <c r="AG29" s="4"/>
      <c r="AH29" s="3"/>
      <c r="AI29" s="4"/>
      <c r="AJ29" s="3"/>
      <c r="AK29" s="4"/>
      <c r="AL29" s="3"/>
      <c r="AM29" s="4"/>
      <c r="AN29" s="3"/>
      <c r="AO29" s="4"/>
      <c r="AP29" s="3"/>
      <c r="AQ29" s="4">
        <v>0</v>
      </c>
      <c r="AR29" s="3">
        <v>60371500</v>
      </c>
      <c r="AS29" s="4">
        <f>(AT29-AR29)/AR29</f>
        <v>5.2143809579023218E-2</v>
      </c>
      <c r="AT29" s="3">
        <v>63519500</v>
      </c>
      <c r="AU29" s="4">
        <f>(AV29-AT29)/AT29</f>
        <v>4.4592605420382715E-2</v>
      </c>
      <c r="AV29" s="3">
        <v>66352000</v>
      </c>
      <c r="AW29" s="4">
        <f>(AX29-AV29)/AV29</f>
        <v>3.1224379069206654E-2</v>
      </c>
      <c r="AX29" s="3">
        <v>68423800</v>
      </c>
      <c r="AY29" s="4">
        <f>(AZ29-AX29)/AX29</f>
        <v>-9.6749961270785898E-4</v>
      </c>
      <c r="AZ29" s="3">
        <v>68357600</v>
      </c>
      <c r="BA29" s="4">
        <f t="shared" si="3"/>
        <v>0</v>
      </c>
      <c r="BB29" s="3">
        <v>68357600</v>
      </c>
      <c r="BC29" s="4">
        <f>(BD29-BB29)/BB29</f>
        <v>0</v>
      </c>
      <c r="BD29" s="3">
        <v>68357600</v>
      </c>
      <c r="BE29" s="4">
        <f>(BF29-BD29)/BD29</f>
        <v>-3.2841995623017779E-3</v>
      </c>
      <c r="BF29" s="3">
        <v>68133100</v>
      </c>
      <c r="BG29" s="4">
        <f>(BH29-BF29)/BF29</f>
        <v>-1.3784783020294102E-2</v>
      </c>
      <c r="BH29" s="14">
        <v>67193900</v>
      </c>
      <c r="BI29" s="4">
        <f>(BJ29-BH29)/BH29</f>
        <v>7.4887750227327181E-3</v>
      </c>
      <c r="BJ29" s="16">
        <v>67697100</v>
      </c>
      <c r="BK29" s="4">
        <f>(BL29-BJ29)/BJ29</f>
        <v>2.2805999075292738E-2</v>
      </c>
      <c r="BL29" s="14">
        <v>69241000</v>
      </c>
      <c r="BM29" s="4">
        <f>(BN29-BL29)/BL29</f>
        <v>-3.0343293713262372E-3</v>
      </c>
      <c r="BN29" s="16">
        <v>69030900</v>
      </c>
      <c r="BO29" s="4">
        <f>(BP29-BN29)/BN29</f>
        <v>1.761529981501038E-2</v>
      </c>
      <c r="BP29" s="14">
        <v>70246900</v>
      </c>
      <c r="BQ29" s="4">
        <f>(BR29-BP29)/BP29</f>
        <v>-9.24766786861769E-2</v>
      </c>
      <c r="BR29" s="14">
        <v>63750700</v>
      </c>
      <c r="BS29" s="4">
        <f>(BT29-BR29)/BR29</f>
        <v>-2.7811459325152509E-2</v>
      </c>
      <c r="BT29" s="14">
        <v>61977700</v>
      </c>
      <c r="BU29" s="4">
        <f>(BV29-BT29)/BT29</f>
        <v>0</v>
      </c>
      <c r="BV29" s="14">
        <v>61977700</v>
      </c>
      <c r="BW29" s="4">
        <f>(BX29-BV29)/BV29</f>
        <v>-0.13657654285331661</v>
      </c>
      <c r="BX29" s="14">
        <v>53513000</v>
      </c>
      <c r="BY29" s="4">
        <f>(BZ29-BX29)/BX29</f>
        <v>3.0282361295386168E-2</v>
      </c>
      <c r="BZ29" s="28">
        <v>55133500</v>
      </c>
      <c r="CA29" s="4">
        <f>(CB29-BZ29)/BZ29</f>
        <v>0.14386897258472617</v>
      </c>
      <c r="CB29" s="28">
        <v>63065500</v>
      </c>
      <c r="CC29" s="4">
        <f>(CD29-CB29)/CB29</f>
        <v>0.12047315885864696</v>
      </c>
      <c r="CD29" s="60">
        <v>70663200</v>
      </c>
      <c r="CE29" s="4">
        <f>(CF29-CD29)/CD29</f>
        <v>3.765043190798039E-2</v>
      </c>
      <c r="CF29" s="16">
        <v>73323700</v>
      </c>
      <c r="CG29" s="26">
        <f>(CH29-CF29)/CF29</f>
        <v>-3.409538798505804E-5</v>
      </c>
      <c r="CH29" s="68">
        <v>73321200</v>
      </c>
      <c r="CI29" s="26">
        <f>(CJ29-CH29)/CH29</f>
        <v>0.98007261201398777</v>
      </c>
      <c r="CJ29" s="75">
        <v>145181300</v>
      </c>
      <c r="CK29" s="26">
        <f>(CL29-CJ29)/CJ29</f>
        <v>1.8703510713845378E-2</v>
      </c>
      <c r="CL29" s="60">
        <v>147896700</v>
      </c>
      <c r="CM29" s="26">
        <f>(CN29-CL29)/CL29</f>
        <v>-3.360521228668388E-2</v>
      </c>
      <c r="CN29" s="102">
        <v>142926600</v>
      </c>
      <c r="CO29" s="26">
        <f t="shared" si="0"/>
        <v>-1.500420495555066E-2</v>
      </c>
      <c r="CP29" s="102">
        <v>140782100</v>
      </c>
      <c r="CQ29" s="26">
        <f t="shared" si="1"/>
        <v>2.617165108348285E-2</v>
      </c>
      <c r="CR29" s="102">
        <v>144466600</v>
      </c>
      <c r="CS29" s="26">
        <f t="shared" si="1"/>
        <v>0.16469343086914212</v>
      </c>
      <c r="CT29" s="102">
        <v>168259300</v>
      </c>
      <c r="CU29" s="26">
        <f t="shared" si="1"/>
        <v>5.9824330661069069E-3</v>
      </c>
      <c r="CV29" s="102">
        <v>169265900</v>
      </c>
    </row>
    <row r="30" spans="1:100" ht="15" customHeight="1" x14ac:dyDescent="0.2">
      <c r="A30" s="29"/>
      <c r="B30" s="3"/>
      <c r="C30" s="4" t="s">
        <v>1</v>
      </c>
      <c r="D30" s="3"/>
      <c r="E30" s="4" t="s">
        <v>1</v>
      </c>
      <c r="F30" s="3"/>
      <c r="G30" s="4" t="s">
        <v>1</v>
      </c>
      <c r="H30" s="3"/>
      <c r="I30" s="4" t="s">
        <v>1</v>
      </c>
      <c r="J30" s="3"/>
      <c r="K30" s="4" t="s">
        <v>1</v>
      </c>
      <c r="L30" s="3"/>
      <c r="M30" s="4" t="s">
        <v>1</v>
      </c>
      <c r="N30" s="3"/>
      <c r="O30" s="4" t="s">
        <v>1</v>
      </c>
      <c r="P30" s="3"/>
      <c r="Q30" s="4" t="s">
        <v>1</v>
      </c>
      <c r="R30" s="3"/>
      <c r="S30" s="4" t="s">
        <v>1</v>
      </c>
      <c r="T30" s="3"/>
      <c r="U30" s="4" t="s">
        <v>1</v>
      </c>
      <c r="V30" s="3"/>
      <c r="W30" s="4" t="s">
        <v>1</v>
      </c>
      <c r="X30" s="3"/>
      <c r="Y30" s="4" t="s">
        <v>1</v>
      </c>
      <c r="Z30" s="3"/>
      <c r="AA30" s="4" t="s">
        <v>1</v>
      </c>
      <c r="AB30" s="3"/>
      <c r="AC30" s="4" t="s">
        <v>1</v>
      </c>
      <c r="AD30" s="3"/>
      <c r="AE30" s="4" t="s">
        <v>1</v>
      </c>
      <c r="AF30" s="3"/>
      <c r="AG30" s="4" t="s">
        <v>1</v>
      </c>
      <c r="AH30" s="3"/>
      <c r="AI30" s="4" t="s">
        <v>1</v>
      </c>
      <c r="AJ30" s="3"/>
      <c r="AK30" s="4" t="s">
        <v>1</v>
      </c>
      <c r="AL30" s="3"/>
      <c r="AM30" s="4" t="s">
        <v>1</v>
      </c>
      <c r="AN30" s="3"/>
      <c r="AO30" s="4" t="s">
        <v>1</v>
      </c>
      <c r="AP30" s="3"/>
      <c r="AQ30" s="4" t="s">
        <v>1</v>
      </c>
      <c r="AR30" s="3"/>
      <c r="AS30" s="4" t="s">
        <v>1</v>
      </c>
      <c r="AT30" s="3"/>
      <c r="AU30" s="4" t="s">
        <v>1</v>
      </c>
      <c r="AV30" s="3"/>
      <c r="AW30" s="4" t="s">
        <v>1</v>
      </c>
      <c r="AX30" s="3"/>
      <c r="AY30" s="4" t="s">
        <v>1</v>
      </c>
      <c r="AZ30" s="3"/>
      <c r="BA30" s="4"/>
      <c r="BB30" s="3"/>
      <c r="BC30" s="4"/>
      <c r="BD30" s="3"/>
      <c r="BE30" s="4"/>
      <c r="BF30" s="3"/>
      <c r="BG30" s="4"/>
      <c r="BI30" s="4"/>
      <c r="BK30" s="4"/>
      <c r="BM30" s="4"/>
      <c r="BO30" s="4"/>
      <c r="BP30" s="14"/>
      <c r="BQ30" s="4"/>
      <c r="BR30" s="14"/>
      <c r="BS30" s="4"/>
      <c r="BT30" s="14"/>
      <c r="BU30" s="4"/>
      <c r="BV30" s="14"/>
      <c r="BW30" s="4"/>
      <c r="BX30" s="14"/>
      <c r="BY30" s="4"/>
      <c r="BZ30" s="28"/>
      <c r="CA30" s="4"/>
      <c r="CB30" s="28"/>
      <c r="CC30" s="41"/>
      <c r="CD30" s="42"/>
      <c r="CE30" s="41"/>
      <c r="CF30" s="45"/>
      <c r="CG30" s="83"/>
      <c r="CH30" s="45"/>
      <c r="CI30" s="83"/>
      <c r="CJ30" s="49"/>
      <c r="CK30" s="83"/>
      <c r="CL30" s="42"/>
      <c r="CM30" s="83"/>
      <c r="CN30" s="89"/>
      <c r="CO30" s="83" t="str">
        <f t="shared" si="0"/>
        <v/>
      </c>
      <c r="CP30" s="89"/>
      <c r="CQ30" s="83" t="str">
        <f t="shared" si="1"/>
        <v/>
      </c>
      <c r="CR30" s="89"/>
      <c r="CS30" s="83" t="str">
        <f t="shared" si="1"/>
        <v/>
      </c>
      <c r="CT30" s="89"/>
      <c r="CU30" s="83" t="str">
        <f t="shared" si="1"/>
        <v/>
      </c>
      <c r="CV30" s="89"/>
    </row>
    <row r="31" spans="1:100" ht="15" customHeight="1" x14ac:dyDescent="0.2">
      <c r="A31" s="33" t="s">
        <v>44</v>
      </c>
      <c r="B31" s="34">
        <v>52451016</v>
      </c>
      <c r="C31" s="35">
        <f>(D31-B31)/B31</f>
        <v>1.2299990528305495E-2</v>
      </c>
      <c r="D31" s="34">
        <v>53096163</v>
      </c>
      <c r="E31" s="35">
        <f>(F31-D31)/D31</f>
        <v>0.12732920079366186</v>
      </c>
      <c r="F31" s="34">
        <v>59856855</v>
      </c>
      <c r="G31" s="35">
        <f>(H31-F31)/F31</f>
        <v>0.27391607861789596</v>
      </c>
      <c r="H31" s="34">
        <v>76252610</v>
      </c>
      <c r="I31" s="35">
        <f>(J31-H31)/H31</f>
        <v>0.78440888777446438</v>
      </c>
      <c r="J31" s="34">
        <v>136065835</v>
      </c>
      <c r="K31" s="35">
        <f>(L31-J31)/J31</f>
        <v>0.29730049427911126</v>
      </c>
      <c r="L31" s="34">
        <v>176518275</v>
      </c>
      <c r="M31" s="35">
        <f>(N31-L31)/L31</f>
        <v>0.39680761099665174</v>
      </c>
      <c r="N31" s="34">
        <v>246562070</v>
      </c>
      <c r="O31" s="35">
        <f>(P31-N31)/N31</f>
        <v>0.11018022764004212</v>
      </c>
      <c r="P31" s="34">
        <v>273728335</v>
      </c>
      <c r="Q31" s="35">
        <f>(R31-P31)/P31</f>
        <v>0.65003833088744722</v>
      </c>
      <c r="R31" s="34">
        <v>451662245</v>
      </c>
      <c r="S31" s="35">
        <f>(T31-R31)/R31</f>
        <v>0.22266822412840817</v>
      </c>
      <c r="T31" s="34">
        <v>552233075</v>
      </c>
      <c r="U31" s="35">
        <f>(V31-T31)/T31</f>
        <v>0.26149619343245606</v>
      </c>
      <c r="V31" s="34">
        <v>696639922</v>
      </c>
      <c r="W31" s="35">
        <f>(X31-V31)/V31</f>
        <v>0.32841941837493488</v>
      </c>
      <c r="X31" s="34">
        <f>928405710-2975710</f>
        <v>925430000</v>
      </c>
      <c r="Y31" s="35">
        <f>(Z31-X31)/X31</f>
        <v>6.4842181472396621E-2</v>
      </c>
      <c r="Z31" s="34">
        <f>986158430-721530</f>
        <v>985436900</v>
      </c>
      <c r="AA31" s="35">
        <f>(AB31-Z31)/Z31</f>
        <v>0.13377650055523596</v>
      </c>
      <c r="AB31" s="34">
        <f>1122893110-5627910</f>
        <v>1117265200</v>
      </c>
      <c r="AC31" s="35">
        <f>(AD31-AB31)/AB31</f>
        <v>7.485175945693108E-2</v>
      </c>
      <c r="AD31" s="34">
        <f>1203078576-2184110</f>
        <v>1200894466</v>
      </c>
      <c r="AE31" s="35">
        <f>(AF31-AD31)/AD31</f>
        <v>0.1826181568897329</v>
      </c>
      <c r="AF31" s="34">
        <f>27029000+91963800+148249600+1152957200</f>
        <v>1420199600</v>
      </c>
      <c r="AG31" s="35">
        <f>(AH31-AF31)/AF31</f>
        <v>0.2475418948153485</v>
      </c>
      <c r="AH31" s="34">
        <f>149565900+46743400+219402800+1356046400</f>
        <v>1771758500</v>
      </c>
      <c r="AI31" s="35">
        <f>(AJ31-AH31)/AH31</f>
        <v>0.33527210395773466</v>
      </c>
      <c r="AJ31" s="34">
        <f>50971300+141412400+309314700+1864081300</f>
        <v>2365779700</v>
      </c>
      <c r="AK31" s="35">
        <f>(AL31-AJ31)/AJ31</f>
        <v>0.14766789147780751</v>
      </c>
      <c r="AL31" s="34">
        <v>2715129400</v>
      </c>
      <c r="AM31" s="35">
        <f>(AN31-AL31)/AL31</f>
        <v>6.7528604714014742E-2</v>
      </c>
      <c r="AN31" s="34">
        <v>2898478300</v>
      </c>
      <c r="AO31" s="35">
        <f>(AP31-AN31)/AN31</f>
        <v>-0.21145637005459036</v>
      </c>
      <c r="AP31" s="34">
        <v>2285576600</v>
      </c>
      <c r="AQ31" s="35">
        <f>(AR31-AP31)/AP31</f>
        <v>-0.20759448622286386</v>
      </c>
      <c r="AR31" s="34">
        <v>1811103500</v>
      </c>
      <c r="AS31" s="35">
        <f>(AT31-AR31)/AR31</f>
        <v>-3.2944445195981345E-2</v>
      </c>
      <c r="AT31" s="34">
        <v>1751437700</v>
      </c>
      <c r="AU31" s="35">
        <f>(AV31-AT31)/AT31</f>
        <v>3.5472743335375277E-2</v>
      </c>
      <c r="AV31" s="34">
        <v>1813566000</v>
      </c>
      <c r="AW31" s="35">
        <f>(AX31-AV31)/AV31</f>
        <v>0.10807784221803894</v>
      </c>
      <c r="AX31" s="34">
        <v>2009572300</v>
      </c>
      <c r="AY31" s="35">
        <f>(AZ31-AX31)/AX31</f>
        <v>8.7326542070668475E-3</v>
      </c>
      <c r="AZ31" s="34">
        <v>2027121200</v>
      </c>
      <c r="BA31" s="35">
        <f t="shared" si="3"/>
        <v>5.6321102063359607E-2</v>
      </c>
      <c r="BB31" s="34">
        <v>2141290900</v>
      </c>
      <c r="BC31" s="35">
        <f>(BD31-BB31)/BB31</f>
        <v>3.3809278318980389E-2</v>
      </c>
      <c r="BD31" s="34">
        <v>2213686400</v>
      </c>
      <c r="BE31" s="35">
        <f>(BF31-BD31)/BD31</f>
        <v>5.4121080564979752E-2</v>
      </c>
      <c r="BF31" s="34">
        <v>2333493500</v>
      </c>
      <c r="BG31" s="35">
        <f>(BH31-BF31)/BF31</f>
        <v>6.0848251773574683E-2</v>
      </c>
      <c r="BH31" s="36">
        <f>2226006800+249475700</f>
        <v>2475482500</v>
      </c>
      <c r="BI31" s="35">
        <f>(BJ31-BH31)/BH31</f>
        <v>9.2597342134311186E-2</v>
      </c>
      <c r="BJ31" s="37">
        <v>2704705600</v>
      </c>
      <c r="BK31" s="35">
        <f>(BL31-BJ31)/BJ31</f>
        <v>9.8934390493368302E-2</v>
      </c>
      <c r="BL31" s="36">
        <v>2972294000</v>
      </c>
      <c r="BM31" s="35">
        <f>(BN31-BL31)/BL31</f>
        <v>9.3956183338525734E-2</v>
      </c>
      <c r="BN31" s="37">
        <v>3251559400</v>
      </c>
      <c r="BO31" s="35">
        <f>(BP31-BN31)/BN31</f>
        <v>6.5929196926250211E-2</v>
      </c>
      <c r="BP31" s="36">
        <v>3465932100</v>
      </c>
      <c r="BQ31" s="35">
        <f>(BR31-BP31)/BP31</f>
        <v>7.2692999381032311E-2</v>
      </c>
      <c r="BR31" s="36">
        <v>3717881100</v>
      </c>
      <c r="BS31" s="35">
        <f>(BT31-BR31)/BR31</f>
        <v>0.10635606394190497</v>
      </c>
      <c r="BT31" s="36">
        <v>4113300300</v>
      </c>
      <c r="BU31" s="35">
        <f>(BV31-BT31)/BT31</f>
        <v>0.17725535380920279</v>
      </c>
      <c r="BV31" s="36">
        <v>4842404800</v>
      </c>
      <c r="BW31" s="35">
        <f>(BX31-BV31)/BV31</f>
        <v>0.2484700370361437</v>
      </c>
      <c r="BX31" s="36">
        <v>6045597300</v>
      </c>
      <c r="BY31" s="35">
        <f>(BZ31-BX31)/BX31</f>
        <v>0.24139088787802654</v>
      </c>
      <c r="BZ31" s="38">
        <v>7504949400</v>
      </c>
      <c r="CA31" s="35">
        <f>(CB31-BZ31)/BZ31</f>
        <v>0.14300139052236649</v>
      </c>
      <c r="CB31" s="38">
        <v>8578167600</v>
      </c>
      <c r="CC31" s="4">
        <f>(CD31-CB31)/CB31</f>
        <v>1.3112392441481326E-2</v>
      </c>
      <c r="CD31" s="60">
        <v>8690647900</v>
      </c>
      <c r="CE31" s="4">
        <f>(CF31-CD31)/CD31</f>
        <v>2.6743230501836347E-2</v>
      </c>
      <c r="CF31" s="16">
        <v>8923063900</v>
      </c>
      <c r="CG31" s="26">
        <f>(CH31-CF31)/CF31</f>
        <v>1.9391030025011923E-2</v>
      </c>
      <c r="CH31" s="68">
        <v>9096091300</v>
      </c>
      <c r="CI31" s="26">
        <f>(CJ31-CH31)/CH31</f>
        <v>-4.3503081372984901E-3</v>
      </c>
      <c r="CJ31" s="75">
        <v>9056520500</v>
      </c>
      <c r="CK31" s="26">
        <f>(CL31-CJ31)/CJ31</f>
        <v>5.5691774782600005E-2</v>
      </c>
      <c r="CL31" s="60">
        <v>9560894200</v>
      </c>
      <c r="CM31" s="26">
        <f>(CN31-CL31)/CL31</f>
        <v>2.4692083717441408E-2</v>
      </c>
      <c r="CN31" s="102">
        <v>9796972600</v>
      </c>
      <c r="CO31" s="26">
        <f t="shared" si="0"/>
        <v>2.6550946973149747E-2</v>
      </c>
      <c r="CP31" s="102">
        <f>CP33-CP32</f>
        <v>10057091500</v>
      </c>
      <c r="CQ31" s="26">
        <f t="shared" si="1"/>
        <v>1.9337121472942753E-2</v>
      </c>
      <c r="CR31" s="102">
        <v>10251566700</v>
      </c>
      <c r="CS31" s="26">
        <f t="shared" si="1"/>
        <v>7.0652381357475758E-2</v>
      </c>
      <c r="CT31" s="102">
        <v>10975864300</v>
      </c>
      <c r="CU31" s="26">
        <f t="shared" si="1"/>
        <v>6.6422295326665104E-2</v>
      </c>
      <c r="CV31" s="102">
        <v>11704906400</v>
      </c>
    </row>
    <row r="32" spans="1:100" ht="15" customHeight="1" x14ac:dyDescent="0.2">
      <c r="A32" s="9" t="s">
        <v>2</v>
      </c>
      <c r="B32" s="3"/>
      <c r="C32" s="4" t="s">
        <v>1</v>
      </c>
      <c r="D32" s="3"/>
      <c r="E32" s="4" t="s">
        <v>1</v>
      </c>
      <c r="F32" s="3"/>
      <c r="G32" s="4" t="s">
        <v>1</v>
      </c>
      <c r="H32" s="3"/>
      <c r="I32" s="4" t="s">
        <v>1</v>
      </c>
      <c r="J32" s="3"/>
      <c r="K32" s="4" t="s">
        <v>1</v>
      </c>
      <c r="L32" s="3"/>
      <c r="M32" s="4" t="s">
        <v>1</v>
      </c>
      <c r="N32" s="3"/>
      <c r="O32" s="4" t="s">
        <v>1</v>
      </c>
      <c r="P32" s="3">
        <v>1506590</v>
      </c>
      <c r="Q32" s="4">
        <f>(R32-P32)/P32</f>
        <v>7.70149808507955E-2</v>
      </c>
      <c r="R32" s="3">
        <v>1622620</v>
      </c>
      <c r="S32" s="4">
        <f>(T32-R32)/R32</f>
        <v>-0.77343432226892306</v>
      </c>
      <c r="T32" s="3">
        <v>367630</v>
      </c>
      <c r="U32" s="4">
        <f>(V32-T32)/T32</f>
        <v>6.3705899953757852</v>
      </c>
      <c r="V32" s="3">
        <v>2709650</v>
      </c>
      <c r="W32" s="4">
        <f>(X32-V32)/V32</f>
        <v>9.8189803111102911E-2</v>
      </c>
      <c r="X32" s="3">
        <v>2975710</v>
      </c>
      <c r="Y32" s="4">
        <f>(Z32-X32)/X32</f>
        <v>-0.75752677512257582</v>
      </c>
      <c r="Z32" s="3">
        <v>721530</v>
      </c>
      <c r="AA32" s="4">
        <f>(AB32-Z32)/Z32</f>
        <v>6.7999667373497985</v>
      </c>
      <c r="AB32" s="3">
        <v>5627910</v>
      </c>
      <c r="AC32" s="4">
        <f>(AD32-AB32)/AB32</f>
        <v>-0.6119145473186316</v>
      </c>
      <c r="AD32" s="3">
        <v>2184110</v>
      </c>
      <c r="AE32" s="4">
        <f>(AF32-AD32)/AD32</f>
        <v>-0.25532138949045607</v>
      </c>
      <c r="AF32" s="3">
        <v>1626460</v>
      </c>
      <c r="AG32" s="4">
        <f>(AH32-AF32)/AF32</f>
        <v>0</v>
      </c>
      <c r="AH32" s="3">
        <v>1626460</v>
      </c>
      <c r="AI32" s="4">
        <f>(AJ32-AH32)/AH32</f>
        <v>2.4593288491570649E-5</v>
      </c>
      <c r="AJ32" s="3">
        <v>1626500</v>
      </c>
      <c r="AK32" s="4">
        <f>(AL32-AJ32)/AJ32</f>
        <v>0</v>
      </c>
      <c r="AL32" s="3">
        <v>1626500</v>
      </c>
      <c r="AM32" s="4">
        <f>(AN32-AL32)/AL32</f>
        <v>1.5817030433446049</v>
      </c>
      <c r="AN32" s="3">
        <v>4199140</v>
      </c>
      <c r="AO32" s="4">
        <f>(AP32-AN32)/AN32</f>
        <v>5.1067599556099581E-2</v>
      </c>
      <c r="AP32" s="3">
        <v>4413580</v>
      </c>
      <c r="AQ32" s="4">
        <f>(AR32-AP32)/AP32</f>
        <v>-0.44421761925692976</v>
      </c>
      <c r="AR32" s="3">
        <v>2452990</v>
      </c>
      <c r="AS32" s="4">
        <f>(AT32-AR32)/AR32</f>
        <v>2.2592917215316817</v>
      </c>
      <c r="AT32" s="3">
        <v>7995010</v>
      </c>
      <c r="AU32" s="4">
        <f>(AV32-AT32)/AT32</f>
        <v>0.50505377729358691</v>
      </c>
      <c r="AV32" s="3">
        <v>12032920</v>
      </c>
      <c r="AW32" s="4">
        <f>(AX32-AV32)/AV32</f>
        <v>-8.1562912410287777E-2</v>
      </c>
      <c r="AX32" s="3">
        <v>11051480</v>
      </c>
      <c r="AY32" s="4">
        <f>(AZ32-AX32)/AX32</f>
        <v>-3.4507595362793041E-2</v>
      </c>
      <c r="AZ32" s="3">
        <v>10670120</v>
      </c>
      <c r="BA32" s="4">
        <f>(BB32-AZ32)/AZ32</f>
        <v>-0.12045131638631992</v>
      </c>
      <c r="BB32" s="3">
        <v>9384890</v>
      </c>
      <c r="BC32" s="4">
        <f>(BD32-BB32)/BB32</f>
        <v>-0.24256544296203791</v>
      </c>
      <c r="BD32" s="3">
        <v>7108440</v>
      </c>
      <c r="BE32" s="4">
        <f>(BF32-BD32)/BD32</f>
        <v>-0.10461929762366989</v>
      </c>
      <c r="BF32" s="3">
        <v>6364760</v>
      </c>
      <c r="BG32" s="4">
        <f>(BH32-BF32)/BF32</f>
        <v>-0.17619203237828293</v>
      </c>
      <c r="BH32" s="14">
        <v>5243340</v>
      </c>
      <c r="BI32" s="4">
        <f>(BJ32-BH32)/BH32</f>
        <v>-0.24643643174007407</v>
      </c>
      <c r="BJ32" s="16">
        <v>3951190</v>
      </c>
      <c r="BK32" s="4">
        <f>(BL32-BJ32)/BJ32</f>
        <v>0.89558588678347539</v>
      </c>
      <c r="BL32" s="14">
        <v>7489820</v>
      </c>
      <c r="BM32" s="4">
        <f>(BN32-BL32)/BL32</f>
        <v>-0.28890947980058268</v>
      </c>
      <c r="BN32" s="16">
        <v>5325940</v>
      </c>
      <c r="BO32" s="4">
        <f>(BP32-BN32)/BN32</f>
        <v>-0.43922950690394558</v>
      </c>
      <c r="BP32" s="14">
        <v>2986630</v>
      </c>
      <c r="BQ32" s="4">
        <f>(BR32-BP32)/BP32</f>
        <v>0.5844212373142974</v>
      </c>
      <c r="BR32" s="14">
        <v>4732080</v>
      </c>
      <c r="BS32" s="4">
        <f>(BT32-BR32)/BR32</f>
        <v>-0.58338193775253167</v>
      </c>
      <c r="BT32" s="14">
        <v>1971470</v>
      </c>
      <c r="BU32" s="4">
        <f>(BV32-BT32)/BT32</f>
        <v>0.67804227302469733</v>
      </c>
      <c r="BV32" s="14">
        <v>3308210</v>
      </c>
      <c r="BW32" s="4">
        <f>(BX32-BV32)/BV32</f>
        <v>0.15212033093425145</v>
      </c>
      <c r="BX32" s="14">
        <v>3811456</v>
      </c>
      <c r="BY32" s="4">
        <f>(BZ32-BX32)/BX32</f>
        <v>-0.20001700137690165</v>
      </c>
      <c r="BZ32" s="28">
        <v>3049100</v>
      </c>
      <c r="CA32" s="4">
        <f>(CB32-BZ32)/BZ32</f>
        <v>-9.8556951231510939E-2</v>
      </c>
      <c r="CB32" s="28">
        <v>2748590</v>
      </c>
      <c r="CC32" s="4">
        <f>(CD32-CB32)/CB32</f>
        <v>1.6271833922120069</v>
      </c>
      <c r="CD32" s="60">
        <v>7221050</v>
      </c>
      <c r="CE32" s="4">
        <f>(CF32-CD32)/CD32</f>
        <v>-0.16455224655694117</v>
      </c>
      <c r="CF32" s="16">
        <v>6032810</v>
      </c>
      <c r="CG32" s="26">
        <f>(CH32-CF32)/CF32</f>
        <v>0.28072821786199137</v>
      </c>
      <c r="CH32" s="68">
        <v>7726390</v>
      </c>
      <c r="CI32" s="26">
        <f>(CJ32-CH32)/CH32</f>
        <v>-7.3335671639666131E-2</v>
      </c>
      <c r="CJ32" s="75">
        <v>7159770</v>
      </c>
      <c r="CK32" s="26">
        <f>(CL32-CJ32)/CJ32</f>
        <v>-7.0770429776375494E-3</v>
      </c>
      <c r="CL32" s="60">
        <v>7109100</v>
      </c>
      <c r="CM32" s="26">
        <f>(CN32-CL32)/CL32</f>
        <v>9.3574432769267565E-2</v>
      </c>
      <c r="CN32" s="102">
        <v>7774330</v>
      </c>
      <c r="CO32" s="26">
        <f t="shared" si="0"/>
        <v>-6.5871914364324602E-2</v>
      </c>
      <c r="CP32" s="102">
        <v>7262220</v>
      </c>
      <c r="CQ32" s="26">
        <f t="shared" si="1"/>
        <v>1.3043972779673432</v>
      </c>
      <c r="CR32" s="102">
        <v>16735040</v>
      </c>
      <c r="CS32" s="26">
        <f t="shared" si="1"/>
        <v>-0.40469039811079033</v>
      </c>
      <c r="CT32" s="102">
        <v>9962530</v>
      </c>
      <c r="CU32" s="26">
        <f t="shared" si="1"/>
        <v>1.4414009292820218E-2</v>
      </c>
      <c r="CV32" s="102">
        <v>10106130</v>
      </c>
    </row>
    <row r="33" spans="1:100" ht="15" customHeight="1" x14ac:dyDescent="0.2">
      <c r="A33" s="39" t="s">
        <v>3</v>
      </c>
      <c r="B33" s="40">
        <f>SUM(B31:B32)</f>
        <v>52451016</v>
      </c>
      <c r="C33" s="41">
        <f>(D33-B33)/B33</f>
        <v>1.2299990528305495E-2</v>
      </c>
      <c r="D33" s="40">
        <f>SUM(D31:D32)</f>
        <v>53096163</v>
      </c>
      <c r="E33" s="41">
        <f>(F33-D33)/D33</f>
        <v>0.12732920079366186</v>
      </c>
      <c r="F33" s="40">
        <f>SUM(F31:F32)</f>
        <v>59856855</v>
      </c>
      <c r="G33" s="41">
        <f>(H33-F33)/F33</f>
        <v>0.27391607861789596</v>
      </c>
      <c r="H33" s="40">
        <f>SUM(H31:H32)</f>
        <v>76252610</v>
      </c>
      <c r="I33" s="41">
        <f>(J33-H33)/H33</f>
        <v>0.78440888777446438</v>
      </c>
      <c r="J33" s="40">
        <f>SUM(J31:J32)</f>
        <v>136065835</v>
      </c>
      <c r="K33" s="41">
        <f>(L33-J33)/J33</f>
        <v>0.29730049427911126</v>
      </c>
      <c r="L33" s="40">
        <f>SUM(L31:L32)</f>
        <v>176518275</v>
      </c>
      <c r="M33" s="41">
        <f>(N33-L33)/L33</f>
        <v>0.39680761099665174</v>
      </c>
      <c r="N33" s="40">
        <f>SUM(N31:N32)</f>
        <v>246562070</v>
      </c>
      <c r="O33" s="41">
        <f>(P33-N33)/N33</f>
        <v>0.11629061598971813</v>
      </c>
      <c r="P33" s="40">
        <f>SUM(P31:P32)</f>
        <v>275234925</v>
      </c>
      <c r="Q33" s="41">
        <f>(R33-P33)/P33</f>
        <v>0.64690169679592802</v>
      </c>
      <c r="R33" s="40">
        <f>SUM(R31:R32)</f>
        <v>453284865</v>
      </c>
      <c r="S33" s="41">
        <f>(T33-R33)/R33</f>
        <v>0.21910248426229717</v>
      </c>
      <c r="T33" s="40">
        <f>SUM(T31:T32)</f>
        <v>552600705</v>
      </c>
      <c r="U33" s="41">
        <f>(V33-T33)/T33</f>
        <v>0.26556040495822386</v>
      </c>
      <c r="V33" s="40">
        <f>SUM(V31:V32)</f>
        <v>699349572</v>
      </c>
      <c r="W33" s="41">
        <f>(X33-V33)/V33</f>
        <v>0.32752738711907009</v>
      </c>
      <c r="X33" s="40">
        <f>SUM(X31:X32)</f>
        <v>928405710</v>
      </c>
      <c r="Y33" s="41">
        <f>(Z33-X33)/X33</f>
        <v>6.2206338649080477E-2</v>
      </c>
      <c r="Z33" s="40">
        <f>SUM(Z31:Z32)</f>
        <v>986158430</v>
      </c>
      <c r="AA33" s="41">
        <f>(AB33-Z33)/Z33</f>
        <v>0.13865386720874048</v>
      </c>
      <c r="AB33" s="40">
        <f>SUM(AB31:AB32)</f>
        <v>1122893110</v>
      </c>
      <c r="AC33" s="41">
        <f>(AD33-AB33)/AB33</f>
        <v>7.1409705238996438E-2</v>
      </c>
      <c r="AD33" s="40">
        <f>SUM(AD31:AD32)</f>
        <v>1203078576</v>
      </c>
      <c r="AE33" s="41">
        <f>(AF33-AD33)/AD33</f>
        <v>0.1818231064568471</v>
      </c>
      <c r="AF33" s="40">
        <f>SUM(AF31:AF32)</f>
        <v>1421826060</v>
      </c>
      <c r="AG33" s="41">
        <f>(AH33-AF33)/AF33</f>
        <v>0.24725872586693198</v>
      </c>
      <c r="AH33" s="40">
        <f>SUM(AH31:AH32)</f>
        <v>1773384960</v>
      </c>
      <c r="AI33" s="41">
        <f>(AJ33-AH33)/AH33</f>
        <v>0.33496463170636115</v>
      </c>
      <c r="AJ33" s="40">
        <f>SUM(AJ31:AJ32)</f>
        <v>2367406200</v>
      </c>
      <c r="AK33" s="41">
        <f>(AL33-AJ33)/AJ33</f>
        <v>0.14756643790153123</v>
      </c>
      <c r="AL33" s="40">
        <f>SUM(AL31:AL32)</f>
        <v>2716755900</v>
      </c>
      <c r="AM33" s="41">
        <f>(AN33-AL33)/AL33</f>
        <v>6.843512882405077E-2</v>
      </c>
      <c r="AN33" s="40">
        <f>SUM(AN31:AN32)</f>
        <v>2902677440</v>
      </c>
      <c r="AO33" s="41">
        <f>(AP33-AN33)/AN33</f>
        <v>-0.21107659141072183</v>
      </c>
      <c r="AP33" s="40">
        <f>SUM(AP31:AP32)</f>
        <v>2289990180</v>
      </c>
      <c r="AQ33" s="41">
        <f>(AR33-AP33)/AP33</f>
        <v>-0.20805053845252733</v>
      </c>
      <c r="AR33" s="40">
        <f>SUM(AR31:AR32)</f>
        <v>1813556490</v>
      </c>
      <c r="AS33" s="41">
        <f>(AT33-AR33)/AR33</f>
        <v>-2.9844000061999724E-2</v>
      </c>
      <c r="AT33" s="40">
        <f>SUM(AT31:AT32)</f>
        <v>1759432710</v>
      </c>
      <c r="AU33" s="41">
        <f>(AV33-AT33)/AT33</f>
        <v>3.7606558991392175E-2</v>
      </c>
      <c r="AV33" s="40">
        <f>SUM(AV31:AV32)</f>
        <v>1825598920</v>
      </c>
      <c r="AW33" s="41">
        <f>(AX33-AV33)/AV33</f>
        <v>0.10682787871062062</v>
      </c>
      <c r="AX33" s="40">
        <f>SUM(AX31:AX32)</f>
        <v>2020623780</v>
      </c>
      <c r="AY33" s="41">
        <f>(AZ33-AX33)/AX33</f>
        <v>8.4961585476342368E-3</v>
      </c>
      <c r="AZ33" s="40">
        <f>SUM(AZ31:AZ32)</f>
        <v>2037791320</v>
      </c>
      <c r="BA33" s="41">
        <f t="shared" si="3"/>
        <v>5.5395500457819206E-2</v>
      </c>
      <c r="BB33" s="40">
        <f>SUM(BB31:BB32)</f>
        <v>2150675790</v>
      </c>
      <c r="BC33" s="41">
        <f>(BD33-BB33)/BB33</f>
        <v>3.2603263739719689E-2</v>
      </c>
      <c r="BD33" s="40">
        <f>SUM(BD31:BD32)</f>
        <v>2220794840</v>
      </c>
      <c r="BE33" s="41">
        <f>(BF33-BD33)/BD33</f>
        <v>5.361297579383785E-2</v>
      </c>
      <c r="BF33" s="40">
        <f>SUM(BF31:BF32)</f>
        <v>2339858260</v>
      </c>
      <c r="BG33" s="41">
        <f>(BH33-BF33)/BF33</f>
        <v>6.0203467196342057E-2</v>
      </c>
      <c r="BH33" s="40">
        <f>SUM(BH31:BH32)</f>
        <v>2480725840</v>
      </c>
      <c r="BI33" s="41">
        <f>(BJ33-BH33)/BH33</f>
        <v>9.1880749708319234E-2</v>
      </c>
      <c r="BJ33" s="45">
        <f>SUM(BJ31:BJ32)</f>
        <v>2708656790</v>
      </c>
      <c r="BK33" s="41">
        <f>(BL33-BJ33)/BJ33</f>
        <v>0.10009648730727527</v>
      </c>
      <c r="BL33" s="45">
        <f>SUM(BL31:BL32)</f>
        <v>2979783820</v>
      </c>
      <c r="BM33" s="41">
        <f>(BN33-BL33)/BL33</f>
        <v>9.2993833358018571E-2</v>
      </c>
      <c r="BN33" s="45">
        <f>SUM(BN31:BN32)</f>
        <v>3256885340</v>
      </c>
      <c r="BO33" s="41">
        <f>(BP33-BN33)/BN33</f>
        <v>6.5103117815010339E-2</v>
      </c>
      <c r="BP33" s="45">
        <f>SUM(BP31:BP32)</f>
        <v>3468918730</v>
      </c>
      <c r="BQ33" s="41">
        <f>(BR33-BP33)/BP33</f>
        <v>7.3133581310508247E-2</v>
      </c>
      <c r="BR33" s="45">
        <f>SUM(BR31:BR32)</f>
        <v>3722613180</v>
      </c>
      <c r="BS33" s="41">
        <f>(BT33-BR33)/BR33</f>
        <v>0.10547928861091069</v>
      </c>
      <c r="BT33" s="45">
        <f>SUM(BT31:BT32)</f>
        <v>4115271770</v>
      </c>
      <c r="BU33" s="41">
        <f>(BV33-BT33)/BT33</f>
        <v>0.17749526175278577</v>
      </c>
      <c r="BV33" s="45">
        <f>SUM(BV31:BV32)</f>
        <v>4845713010</v>
      </c>
      <c r="BW33" s="41">
        <f>(BX33-BV33)/BV33</f>
        <v>0.24840425826208803</v>
      </c>
      <c r="BX33" s="45">
        <f>SUM(BX31:BX32)</f>
        <v>6049408756</v>
      </c>
      <c r="BY33" s="41">
        <f>(BZ33-BX33)/BX33</f>
        <v>0.2411127769392874</v>
      </c>
      <c r="BZ33" s="45">
        <f>SUM(BZ31:BZ32)</f>
        <v>7507998500</v>
      </c>
      <c r="CA33" s="41">
        <f>(CB33-BZ33)/BZ33</f>
        <v>0.14290329040422692</v>
      </c>
      <c r="CB33" s="45">
        <f>SUM(CB31:CB32)</f>
        <v>8580916190</v>
      </c>
      <c r="CC33" s="41">
        <f>(CD33-CB33)/CB33</f>
        <v>1.3629402433308232E-2</v>
      </c>
      <c r="CD33" s="45">
        <f>SUM(CD31:CD32)</f>
        <v>8697868950</v>
      </c>
      <c r="CE33" s="41">
        <f>(CF33-CD33)/CD33</f>
        <v>2.6584415254957364E-2</v>
      </c>
      <c r="CF33" s="45">
        <f>SUM(CF31:CF32)</f>
        <v>8929096710</v>
      </c>
      <c r="CG33" s="50">
        <f>(CH33-CF33)/CF33</f>
        <v>1.9567598568433469E-2</v>
      </c>
      <c r="CH33" s="45">
        <f>SUM(CH31:CH32)</f>
        <v>9103817690</v>
      </c>
      <c r="CI33" s="50">
        <f>(CJ33-CH33)/CH33</f>
        <v>-4.4088558631933672E-3</v>
      </c>
      <c r="CJ33" s="49">
        <v>9063680270</v>
      </c>
      <c r="CK33" s="26">
        <f>(CL33-CJ33)/CJ33</f>
        <v>5.5642191138324436E-2</v>
      </c>
      <c r="CL33" s="42">
        <v>9568003300</v>
      </c>
      <c r="CM33" s="26">
        <f>(CN33-CL33)/CL33</f>
        <v>2.4743263832277314E-2</v>
      </c>
      <c r="CN33" s="49">
        <v>9804746930</v>
      </c>
      <c r="CO33" s="26">
        <f t="shared" si="0"/>
        <v>2.6477663508648996E-2</v>
      </c>
      <c r="CP33" s="49">
        <v>10064353720</v>
      </c>
      <c r="CQ33" s="26">
        <f t="shared" si="1"/>
        <v>2.0264393092098043E-2</v>
      </c>
      <c r="CR33" s="49">
        <v>10268301740</v>
      </c>
      <c r="CS33" s="26">
        <f t="shared" si="1"/>
        <v>6.9877678721194325E-2</v>
      </c>
      <c r="CT33" s="49">
        <f>SUM(CT31:CT32)</f>
        <v>10985826830</v>
      </c>
      <c r="CU33" s="26">
        <f t="shared" si="1"/>
        <v>6.637513145653684E-2</v>
      </c>
      <c r="CV33" s="49">
        <f>SUM(CV31:CV32)</f>
        <v>11715012530</v>
      </c>
    </row>
    <row r="34" spans="1:100" ht="15" customHeight="1" x14ac:dyDescent="0.2">
      <c r="A34" s="29"/>
      <c r="B34" s="3"/>
      <c r="C34" s="4" t="s">
        <v>1</v>
      </c>
      <c r="D34" s="3"/>
      <c r="E34" s="4" t="s">
        <v>1</v>
      </c>
      <c r="F34" s="3"/>
      <c r="G34" s="4" t="s">
        <v>1</v>
      </c>
      <c r="H34" s="3"/>
      <c r="I34" s="4" t="s">
        <v>1</v>
      </c>
      <c r="J34" s="3"/>
      <c r="K34" s="4" t="s">
        <v>1</v>
      </c>
      <c r="L34" s="3"/>
      <c r="M34" s="4" t="s">
        <v>1</v>
      </c>
      <c r="N34" s="3"/>
      <c r="O34" s="4" t="s">
        <v>1</v>
      </c>
      <c r="P34" s="3"/>
      <c r="Q34" s="4" t="s">
        <v>1</v>
      </c>
      <c r="R34" s="3"/>
      <c r="S34" s="4" t="s">
        <v>1</v>
      </c>
      <c r="T34" s="3"/>
      <c r="U34" s="4" t="s">
        <v>1</v>
      </c>
      <c r="V34" s="3"/>
      <c r="W34" s="4" t="s">
        <v>1</v>
      </c>
      <c r="X34" s="3"/>
      <c r="Y34" s="4" t="s">
        <v>1</v>
      </c>
      <c r="Z34" s="3"/>
      <c r="AA34" s="4" t="s">
        <v>1</v>
      </c>
      <c r="AB34" s="3"/>
      <c r="AC34" s="4" t="s">
        <v>1</v>
      </c>
      <c r="AD34" s="3"/>
      <c r="AE34" s="4" t="s">
        <v>1</v>
      </c>
      <c r="AF34" s="3"/>
      <c r="AG34" s="4" t="s">
        <v>1</v>
      </c>
      <c r="AH34" s="3"/>
      <c r="AI34" s="4" t="s">
        <v>1</v>
      </c>
      <c r="AJ34" s="3"/>
      <c r="AK34" s="4" t="s">
        <v>1</v>
      </c>
      <c r="AL34" s="3"/>
      <c r="AM34" s="4" t="s">
        <v>1</v>
      </c>
      <c r="AN34" s="3"/>
      <c r="AO34" s="4" t="s">
        <v>1</v>
      </c>
      <c r="AP34" s="3"/>
      <c r="AQ34" s="4" t="s">
        <v>1</v>
      </c>
      <c r="AR34" s="3"/>
      <c r="AS34" s="4" t="s">
        <v>1</v>
      </c>
      <c r="AT34" s="3"/>
      <c r="AU34" s="4" t="s">
        <v>1</v>
      </c>
      <c r="AV34" s="3"/>
      <c r="AW34" s="4" t="s">
        <v>1</v>
      </c>
      <c r="AX34" s="3"/>
      <c r="AY34" s="4" t="s">
        <v>1</v>
      </c>
      <c r="AZ34" s="3"/>
      <c r="BA34" s="4"/>
      <c r="BB34" s="3"/>
      <c r="BC34" s="4"/>
      <c r="BD34" s="3"/>
      <c r="BE34" s="4"/>
      <c r="BF34" s="3"/>
      <c r="BG34" s="4"/>
      <c r="BI34" s="4"/>
      <c r="BK34" s="4"/>
      <c r="BM34" s="4"/>
      <c r="BO34" s="4"/>
      <c r="BP34" s="14"/>
      <c r="BQ34" s="4"/>
      <c r="BR34" s="14"/>
      <c r="BS34" s="4"/>
      <c r="BT34" s="14"/>
      <c r="BU34" s="4"/>
      <c r="BV34" s="14"/>
      <c r="BW34" s="4"/>
      <c r="BX34" s="14"/>
      <c r="BY34" s="4"/>
      <c r="BZ34" s="28"/>
      <c r="CA34" s="4"/>
      <c r="CB34" s="28"/>
      <c r="CC34" s="64"/>
      <c r="CD34" s="65"/>
      <c r="CE34" s="64"/>
      <c r="CF34" s="66"/>
      <c r="CG34" s="84"/>
      <c r="CH34" s="66"/>
      <c r="CI34" s="84"/>
      <c r="CJ34" s="90"/>
      <c r="CK34" s="84"/>
      <c r="CL34" s="42"/>
      <c r="CM34" s="84"/>
      <c r="CN34" s="89"/>
      <c r="CO34" s="84" t="str">
        <f t="shared" si="0"/>
        <v/>
      </c>
      <c r="CP34" s="89"/>
      <c r="CQ34" s="84" t="str">
        <f t="shared" si="1"/>
        <v/>
      </c>
      <c r="CR34" s="89"/>
      <c r="CS34" s="84" t="str">
        <f t="shared" si="1"/>
        <v/>
      </c>
      <c r="CT34" s="89"/>
      <c r="CU34" s="84" t="str">
        <f t="shared" si="1"/>
        <v/>
      </c>
      <c r="CV34" s="89"/>
    </row>
    <row r="35" spans="1:100" ht="15" customHeight="1" x14ac:dyDescent="0.2">
      <c r="A35" s="33" t="s">
        <v>45</v>
      </c>
      <c r="B35" s="34"/>
      <c r="C35" s="35"/>
      <c r="D35" s="34"/>
      <c r="E35" s="35"/>
      <c r="F35" s="34"/>
      <c r="G35" s="35"/>
      <c r="H35" s="34"/>
      <c r="I35" s="35"/>
      <c r="J35" s="34">
        <v>250000000</v>
      </c>
      <c r="K35" s="35">
        <f>(L35-J35)/J35</f>
        <v>-0.1893338</v>
      </c>
      <c r="L35" s="34">
        <v>202666550</v>
      </c>
      <c r="M35" s="35">
        <f>(N35-L35)/L35</f>
        <v>-0.8703394812809514</v>
      </c>
      <c r="N35" s="34">
        <f>256121210-229843360</f>
        <v>26277850</v>
      </c>
      <c r="O35" s="35">
        <f>(P35-N35)/N35</f>
        <v>3.9734160138671921</v>
      </c>
      <c r="P35" s="34">
        <v>130690680</v>
      </c>
      <c r="Q35" s="35">
        <f>(R35-P35)/P35</f>
        <v>1.0704959986435145</v>
      </c>
      <c r="R35" s="34">
        <v>270594530</v>
      </c>
      <c r="S35" s="35">
        <f>(T35-R35)/R35</f>
        <v>-2.6723396810718975E-2</v>
      </c>
      <c r="T35" s="34">
        <v>263363325</v>
      </c>
      <c r="U35" s="35">
        <f>(V35-T35)/T35</f>
        <v>-4.70711136412027E-2</v>
      </c>
      <c r="V35" s="34">
        <v>250966520</v>
      </c>
      <c r="W35" s="35">
        <f>(X35-V35)/V35</f>
        <v>0.17019911659929779</v>
      </c>
      <c r="X35" s="34">
        <v>293680800</v>
      </c>
      <c r="Y35" s="35">
        <f>(Z35-X35)/X35</f>
        <v>0.25181012854772938</v>
      </c>
      <c r="Z35" s="34">
        <v>367632600</v>
      </c>
      <c r="AA35" s="35">
        <f>(AB35-Z35)/Z35</f>
        <v>0.10742545682836614</v>
      </c>
      <c r="AB35" s="34">
        <v>407125700</v>
      </c>
      <c r="AC35" s="35">
        <f>(AD35-AB35)/AB35</f>
        <v>0.34170331177815599</v>
      </c>
      <c r="AD35" s="34">
        <v>546241900</v>
      </c>
      <c r="AE35" s="35">
        <f>(AF35-AD35)/AD35</f>
        <v>0.11526212104930068</v>
      </c>
      <c r="AF35" s="34">
        <v>609202900</v>
      </c>
      <c r="AG35" s="35">
        <f>(AH35-AF35)/AF35</f>
        <v>2.0984634183455135E-2</v>
      </c>
      <c r="AH35" s="34">
        <v>621986800</v>
      </c>
      <c r="AI35" s="35">
        <f>(AJ35-AH35)/AH35</f>
        <v>-0.17740505103966836</v>
      </c>
      <c r="AJ35" s="34">
        <v>511643200</v>
      </c>
      <c r="AK35" s="35">
        <f>(AL35-AJ35)/AJ35</f>
        <v>-0.18353121863048311</v>
      </c>
      <c r="AL35" s="34">
        <v>417740700</v>
      </c>
      <c r="AM35" s="35">
        <f>(AN35-AL35)/AL35</f>
        <v>-0.34113195099256549</v>
      </c>
      <c r="AN35" s="34">
        <v>275236000</v>
      </c>
      <c r="AO35" s="35">
        <f>(AP35-AN35)/AN35</f>
        <v>-0.30535976398436249</v>
      </c>
      <c r="AP35" s="34">
        <v>191190000</v>
      </c>
      <c r="AQ35" s="35">
        <f>(AR35-AP35)/AP35</f>
        <v>-8.1226528584130972E-2</v>
      </c>
      <c r="AR35" s="34">
        <v>175660300</v>
      </c>
      <c r="AS35" s="35">
        <f>(AT35-AR35)/AR35</f>
        <v>0.10000039849641609</v>
      </c>
      <c r="AT35" s="34">
        <v>193226400</v>
      </c>
      <c r="AU35" s="35">
        <f>(AV35-AT35)/AT35</f>
        <v>5.0301615100214046E-2</v>
      </c>
      <c r="AV35" s="34">
        <v>202946000</v>
      </c>
      <c r="AW35" s="35">
        <f>(AX35-AV35)/AV35</f>
        <v>-4.400678012870419E-3</v>
      </c>
      <c r="AX35" s="34">
        <v>202052900</v>
      </c>
      <c r="AY35" s="35">
        <f>(AZ35-AX35)/AX35</f>
        <v>0.15354048370500992</v>
      </c>
      <c r="AZ35" s="34">
        <v>233076200</v>
      </c>
      <c r="BA35" s="35">
        <f t="shared" si="3"/>
        <v>-6.0097942218038561E-2</v>
      </c>
      <c r="BB35" s="34">
        <v>219068800</v>
      </c>
      <c r="BC35" s="35">
        <f>(BD35-BB35)/BB35</f>
        <v>-7.4386220219401389E-2</v>
      </c>
      <c r="BD35" s="34">
        <v>202773100</v>
      </c>
      <c r="BE35" s="35">
        <f>(BF35-BD35)/BD35</f>
        <v>3.2498393524584869E-2</v>
      </c>
      <c r="BF35" s="34">
        <v>209362900</v>
      </c>
      <c r="BG35" s="35">
        <f>(BH35-BF35)/BF35</f>
        <v>0.35631575603891619</v>
      </c>
      <c r="BH35" s="36">
        <f>186430100+97532100</f>
        <v>283962200</v>
      </c>
      <c r="BI35" s="35">
        <f>(BJ35-BH35)/BH35</f>
        <v>-6.2378020736562822E-3</v>
      </c>
      <c r="BJ35" s="37">
        <v>282190900</v>
      </c>
      <c r="BK35" s="35">
        <f>(BL35-BJ35)/BJ35</f>
        <v>0.11856264677564018</v>
      </c>
      <c r="BL35" s="36">
        <v>315648200</v>
      </c>
      <c r="BM35" s="35">
        <f>(BN35-BL35)/BL35</f>
        <v>-3.1540176690378716E-2</v>
      </c>
      <c r="BN35" s="37">
        <v>305692600</v>
      </c>
      <c r="BO35" s="35">
        <f>(BP35-BN35)/BN35</f>
        <v>-5.5031426995615855E-2</v>
      </c>
      <c r="BP35" s="36">
        <v>288869900</v>
      </c>
      <c r="BQ35" s="35">
        <f>(BR35-BP35)/BP35</f>
        <v>7.2832787355138068E-2</v>
      </c>
      <c r="BR35" s="36">
        <v>309909100</v>
      </c>
      <c r="BS35" s="35">
        <f>(BT35-BR35)/BR35</f>
        <v>-0.10511792006107597</v>
      </c>
      <c r="BT35" s="36">
        <v>277332100</v>
      </c>
      <c r="BU35" s="35">
        <f>(BV35-BT35)/BT35</f>
        <v>1.8795876856663906E-2</v>
      </c>
      <c r="BV35" s="36">
        <v>282544800</v>
      </c>
      <c r="BW35" s="35">
        <f>(BX35-BV35)/BV35</f>
        <v>-0.19752513583686551</v>
      </c>
      <c r="BX35" s="36">
        <v>226735100</v>
      </c>
      <c r="BY35" s="35">
        <f>(BZ35-BX35)/BX35</f>
        <v>5.5380044818821611E-2</v>
      </c>
      <c r="BZ35" s="38">
        <v>239291700</v>
      </c>
      <c r="CA35" s="35">
        <f>(CB35-BZ35)/BZ35</f>
        <v>2.249263137835537E-2</v>
      </c>
      <c r="CB35" s="38">
        <v>244674000</v>
      </c>
      <c r="CC35" s="4">
        <f>(CD35-CB35)/CB35</f>
        <v>5.0716054832143996E-2</v>
      </c>
      <c r="CD35" s="60">
        <v>257082900</v>
      </c>
      <c r="CE35" s="4">
        <f>(CF35-CD35)/CD35</f>
        <v>0.36186187412698395</v>
      </c>
      <c r="CF35" s="16">
        <v>350111400</v>
      </c>
      <c r="CG35" s="26">
        <f>(CH35-CF35)/CF35</f>
        <v>0.1561917149798607</v>
      </c>
      <c r="CH35" s="68">
        <v>404795900</v>
      </c>
      <c r="CI35" s="26">
        <f>(CJ35-CH35)/CH35</f>
        <v>0.10694006535145242</v>
      </c>
      <c r="CJ35" s="75">
        <v>448084800</v>
      </c>
      <c r="CK35" s="26">
        <f>(CL35-CJ35)/CJ35</f>
        <v>-1.7461873288270435E-2</v>
      </c>
      <c r="CL35" s="60">
        <v>440260400</v>
      </c>
      <c r="CM35" s="26">
        <f>(CN35-CL35)/CL35</f>
        <v>0.17590725852245626</v>
      </c>
      <c r="CN35" s="102">
        <v>517705400</v>
      </c>
      <c r="CO35" s="26">
        <f t="shared" si="0"/>
        <v>0.2782014636123169</v>
      </c>
      <c r="CP35" s="102">
        <f>CP37-CP36</f>
        <v>661731800</v>
      </c>
      <c r="CQ35" s="26">
        <f t="shared" si="1"/>
        <v>0.3492318186915</v>
      </c>
      <c r="CR35" s="102">
        <v>892829600</v>
      </c>
      <c r="CS35" s="26">
        <f t="shared" si="1"/>
        <v>0.63612911131082561</v>
      </c>
      <c r="CT35" s="102">
        <v>1460784500</v>
      </c>
      <c r="CU35" s="26">
        <f t="shared" si="1"/>
        <v>-0.11479133301318567</v>
      </c>
      <c r="CV35" s="102">
        <v>1293099100</v>
      </c>
    </row>
    <row r="36" spans="1:100" ht="15" customHeight="1" x14ac:dyDescent="0.2">
      <c r="A36" s="9" t="s">
        <v>2</v>
      </c>
      <c r="B36" s="3"/>
      <c r="C36" s="4" t="s">
        <v>1</v>
      </c>
      <c r="D36" s="3"/>
      <c r="E36" s="4" t="s">
        <v>1</v>
      </c>
      <c r="F36" s="3"/>
      <c r="G36" s="4" t="s">
        <v>1</v>
      </c>
      <c r="H36" s="3"/>
      <c r="I36" s="4" t="s">
        <v>1</v>
      </c>
      <c r="J36" s="3"/>
      <c r="K36" s="4" t="s">
        <v>1</v>
      </c>
      <c r="L36" s="3"/>
      <c r="M36" s="4" t="s">
        <v>1</v>
      </c>
      <c r="N36" s="3"/>
      <c r="O36" s="4" t="s">
        <v>1</v>
      </c>
      <c r="P36" s="3">
        <v>430277500</v>
      </c>
      <c r="Q36" s="4">
        <f>(R36-P36)/P36</f>
        <v>2.5410615939713326</v>
      </c>
      <c r="R36" s="3">
        <v>1523639130</v>
      </c>
      <c r="S36" s="4">
        <f>(T36-R36)/R36</f>
        <v>1.1699165405393599</v>
      </c>
      <c r="T36" s="3">
        <v>3306169750</v>
      </c>
      <c r="U36" s="4">
        <f>(V36-T36)/T36</f>
        <v>0.3505615100374081</v>
      </c>
      <c r="V36" s="3">
        <v>4465185610</v>
      </c>
      <c r="W36" s="4">
        <f>(X36-V36)/V36</f>
        <v>7.8913337714532322E-2</v>
      </c>
      <c r="X36" s="3">
        <v>4817548310</v>
      </c>
      <c r="Y36" s="4">
        <f>(Z36-X36)/X36</f>
        <v>0.13140480162616158</v>
      </c>
      <c r="Z36" s="3">
        <v>5450597290</v>
      </c>
      <c r="AA36" s="4">
        <f>(AB36-Z36)/Z36</f>
        <v>0.15539934706862191</v>
      </c>
      <c r="AB36" s="3">
        <v>6297616550</v>
      </c>
      <c r="AC36" s="4">
        <f>(AD36-AB36)/AB36</f>
        <v>0.22623992087927297</v>
      </c>
      <c r="AD36" s="3">
        <v>7722388820</v>
      </c>
      <c r="AE36" s="4">
        <f>(AF36-AD36)/AD36</f>
        <v>0.22585584598937611</v>
      </c>
      <c r="AF36" s="3">
        <v>9466535480</v>
      </c>
      <c r="AG36" s="4">
        <f>(AH36-AF36)/AF36</f>
        <v>0.23940768243970073</v>
      </c>
      <c r="AH36" s="3">
        <v>11732896800</v>
      </c>
      <c r="AI36" s="4">
        <f>(AJ36-AH36)/AH36</f>
        <v>5.3886683806849814E-2</v>
      </c>
      <c r="AJ36" s="3">
        <v>12365143700</v>
      </c>
      <c r="AK36" s="4">
        <f>(AL36-AJ36)/AJ36</f>
        <v>6.3719591063062214E-2</v>
      </c>
      <c r="AL36" s="3">
        <v>13153045600</v>
      </c>
      <c r="AM36" s="4">
        <f>(AN36-AL36)/AL36</f>
        <v>-6.4828094262822294E-2</v>
      </c>
      <c r="AN36" s="3">
        <v>12300358720</v>
      </c>
      <c r="AO36" s="4">
        <f>(AP36-AN36)/AN36</f>
        <v>-1.6225485332837512E-2</v>
      </c>
      <c r="AP36" s="3">
        <v>12100779430</v>
      </c>
      <c r="AQ36" s="4">
        <f>(AR36-AP36)/AP36</f>
        <v>-2.6003732389327586E-2</v>
      </c>
      <c r="AR36" s="3">
        <v>11786114000</v>
      </c>
      <c r="AS36" s="4">
        <f>(AT36-AR36)/AR36</f>
        <v>1.5313512155066546E-3</v>
      </c>
      <c r="AT36" s="3">
        <v>11804162680</v>
      </c>
      <c r="AU36" s="4">
        <f>(AV36-AT36)/AT36</f>
        <v>4.1215119885148851E-2</v>
      </c>
      <c r="AV36" s="3">
        <v>12290672660</v>
      </c>
      <c r="AW36" s="4">
        <v>0</v>
      </c>
      <c r="AX36" s="3">
        <v>12335419180</v>
      </c>
      <c r="AY36" s="4">
        <v>0</v>
      </c>
      <c r="AZ36" s="3">
        <v>11940949430</v>
      </c>
      <c r="BA36" s="4">
        <f t="shared" si="3"/>
        <v>1.0985237042411626E-2</v>
      </c>
      <c r="BB36" s="3">
        <v>12072123590</v>
      </c>
      <c r="BC36" s="4">
        <f>(BD36-BB36)/BB36</f>
        <v>1.3478879568031327E-3</v>
      </c>
      <c r="BD36" s="3">
        <v>12088395460</v>
      </c>
      <c r="BE36" s="4">
        <f>(BF36-BD36)/BD36</f>
        <v>-1.3868083696858144E-2</v>
      </c>
      <c r="BF36" s="3">
        <v>11920752580</v>
      </c>
      <c r="BG36" s="4">
        <f>(BH36-BF36)/BF36</f>
        <v>-3.8227476574301991E-2</v>
      </c>
      <c r="BH36" s="14">
        <v>11465052290</v>
      </c>
      <c r="BI36" s="4">
        <f>(BJ36-BH36)/BH36</f>
        <v>-2.31632611245596E-2</v>
      </c>
      <c r="BJ36" s="16">
        <v>11199484290</v>
      </c>
      <c r="BK36" s="4">
        <f>(BL36-BJ36)/BJ36</f>
        <v>-5.2085376870509452E-2</v>
      </c>
      <c r="BL36" s="14">
        <v>10616154930</v>
      </c>
      <c r="BM36" s="4">
        <f>(BN36-BL36)/BL36</f>
        <v>-5.8775564610189799E-3</v>
      </c>
      <c r="BN36" s="16">
        <v>10553757880</v>
      </c>
      <c r="BO36" s="4">
        <f>(BP36-BN36)/BN36</f>
        <v>-3.1805441608254895E-2</v>
      </c>
      <c r="BP36" s="14">
        <v>10218090950</v>
      </c>
      <c r="BQ36" s="4">
        <f>(BR36-BP36)/BP36</f>
        <v>2.9927976908445897E-2</v>
      </c>
      <c r="BR36" s="14">
        <v>10523897740</v>
      </c>
      <c r="BS36" s="4">
        <f>(BT36-BR36)/BR36</f>
        <v>-5.7038429565736161E-3</v>
      </c>
      <c r="BT36" s="14">
        <v>10463871080</v>
      </c>
      <c r="BU36" s="4">
        <f>(BV36-BT36)/BT36</f>
        <v>-1.1647530733912673E-2</v>
      </c>
      <c r="BV36" s="14">
        <v>10341992820</v>
      </c>
      <c r="BW36" s="4">
        <f>(BX36-BV36)/BV36</f>
        <v>-2.0266678641921547E-2</v>
      </c>
      <c r="BX36" s="14">
        <v>10132394975</v>
      </c>
      <c r="BY36" s="4">
        <f>(BZ36-BX36)/BX36</f>
        <v>3.1925647963600035E-2</v>
      </c>
      <c r="BZ36" s="28">
        <v>10455878250</v>
      </c>
      <c r="CA36" s="4">
        <f>(CB36-BZ36)/BZ36</f>
        <v>9.1793726653234514E-2</v>
      </c>
      <c r="CB36" s="28">
        <v>11415662280</v>
      </c>
      <c r="CC36" s="4">
        <f>(CD36-CB36)/CB36</f>
        <v>0.11364169245553399</v>
      </c>
      <c r="CD36" s="60">
        <v>12712957462</v>
      </c>
      <c r="CE36" s="4">
        <f>(CF36-CD36)/CD36</f>
        <v>0.15142159239925254</v>
      </c>
      <c r="CF36" s="16">
        <v>14637973725</v>
      </c>
      <c r="CG36" s="26">
        <f>(CH36-CF36)/CF36</f>
        <v>0.10079987863894051</v>
      </c>
      <c r="CH36" s="68">
        <v>16113479700</v>
      </c>
      <c r="CI36" s="26">
        <f>(CJ36-CH36)/CH36</f>
        <v>2.9682517302578659E-2</v>
      </c>
      <c r="CJ36" s="75">
        <v>16591768340</v>
      </c>
      <c r="CK36" s="26">
        <f>(CL36-CJ36)/CJ36</f>
        <v>5.0339374494906913E-2</v>
      </c>
      <c r="CL36" s="60">
        <v>17426987580</v>
      </c>
      <c r="CM36" s="26">
        <f>(CN36-CL36)/CL36</f>
        <v>7.7909638930264272E-2</v>
      </c>
      <c r="CN36" s="102">
        <v>18784717890</v>
      </c>
      <c r="CO36" s="26">
        <f t="shared" si="0"/>
        <v>-9.722321147938251E-3</v>
      </c>
      <c r="CP36" s="102">
        <v>18602086830</v>
      </c>
      <c r="CQ36" s="26">
        <f t="shared" si="1"/>
        <v>8.4882611527945517E-2</v>
      </c>
      <c r="CR36" s="102">
        <v>20181080540</v>
      </c>
      <c r="CS36" s="26">
        <f t="shared" si="1"/>
        <v>4.2644901906723209E-3</v>
      </c>
      <c r="CT36" s="102">
        <v>20267142560</v>
      </c>
      <c r="CU36" s="26">
        <f t="shared" si="1"/>
        <v>3.3099256494300899E-2</v>
      </c>
      <c r="CV36" s="102">
        <v>20937969910</v>
      </c>
    </row>
    <row r="37" spans="1:100" ht="15" customHeight="1" x14ac:dyDescent="0.2">
      <c r="A37" s="39" t="s">
        <v>3</v>
      </c>
      <c r="B37" s="40">
        <f>SUM(B35:B36)</f>
        <v>0</v>
      </c>
      <c r="C37" s="41">
        <v>0</v>
      </c>
      <c r="D37" s="40">
        <f>SUM(D35:D36)</f>
        <v>0</v>
      </c>
      <c r="E37" s="41">
        <v>0</v>
      </c>
      <c r="F37" s="40">
        <f>SUM(F35:F36)</f>
        <v>0</v>
      </c>
      <c r="G37" s="41">
        <v>0</v>
      </c>
      <c r="H37" s="40">
        <f>SUM(H35:H36)</f>
        <v>0</v>
      </c>
      <c r="I37" s="41">
        <v>0</v>
      </c>
      <c r="J37" s="40">
        <f>SUM(J35:J36)</f>
        <v>250000000</v>
      </c>
      <c r="K37" s="41">
        <f>(L37-J37)/J37</f>
        <v>-0.1893338</v>
      </c>
      <c r="L37" s="40">
        <f>SUM(L35:L36)</f>
        <v>202666550</v>
      </c>
      <c r="M37" s="41">
        <f>(N37-L37)/L37</f>
        <v>-0.8703394812809514</v>
      </c>
      <c r="N37" s="40">
        <f>SUM(N35:N36)</f>
        <v>26277850</v>
      </c>
      <c r="O37" s="41">
        <f>(P37-N37)/N37</f>
        <v>20.347567628249646</v>
      </c>
      <c r="P37" s="40">
        <f>SUM(P35:P36)</f>
        <v>560968180</v>
      </c>
      <c r="Q37" s="41">
        <f>(R37-P37)/P37</f>
        <v>2.1984588858498175</v>
      </c>
      <c r="R37" s="40">
        <f>SUM(R35:R36)</f>
        <v>1794233660</v>
      </c>
      <c r="S37" s="41">
        <f>(T37-R37)/R37</f>
        <v>0.98944716877064942</v>
      </c>
      <c r="T37" s="40">
        <f>SUM(T35:T36)</f>
        <v>3569533075</v>
      </c>
      <c r="U37" s="41">
        <f>(V37-T37)/T37</f>
        <v>0.3212238214097512</v>
      </c>
      <c r="V37" s="40">
        <f>SUM(V35:V36)</f>
        <v>4716152130</v>
      </c>
      <c r="W37" s="41">
        <f>(X37-V37)/V37</f>
        <v>8.3771042390017217E-2</v>
      </c>
      <c r="X37" s="40">
        <f>SUM(X35:X36)</f>
        <v>5111229110</v>
      </c>
      <c r="Y37" s="41">
        <f>(Z37-X37)/X37</f>
        <v>0.1383230461371355</v>
      </c>
      <c r="Z37" s="40">
        <f>SUM(Z35:Z36)</f>
        <v>5818229890</v>
      </c>
      <c r="AA37" s="41">
        <f>(AB37-Z37)/Z37</f>
        <v>0.15236805295776995</v>
      </c>
      <c r="AB37" s="40">
        <f>SUM(AB35:AB36)</f>
        <v>6704742250</v>
      </c>
      <c r="AC37" s="41">
        <f>(AD37-AB37)/AB37</f>
        <v>0.23325109477549266</v>
      </c>
      <c r="AD37" s="40">
        <f>SUM(AD35:AD36)</f>
        <v>8268630720</v>
      </c>
      <c r="AE37" s="41">
        <f>(AF37-AD37)/AD37</f>
        <v>0.21854980845002592</v>
      </c>
      <c r="AF37" s="40">
        <f>SUM(AF35:AF36)</f>
        <v>10075738380</v>
      </c>
      <c r="AG37" s="41">
        <f>(AH37-AF37)/AF37</f>
        <v>0.22620130992325349</v>
      </c>
      <c r="AH37" s="40">
        <f>SUM(AH35:AH36)</f>
        <v>12354883600</v>
      </c>
      <c r="AI37" s="41">
        <f>(AJ37-AH37)/AH37</f>
        <v>4.2242672363177906E-2</v>
      </c>
      <c r="AJ37" s="40">
        <f>SUM(AJ35:AJ36)</f>
        <v>12876786900</v>
      </c>
      <c r="AK37" s="41">
        <f>(AL37-AJ37)/AJ37</f>
        <v>5.3895385967752563E-2</v>
      </c>
      <c r="AL37" s="40">
        <f>SUM(AL35:AL36)</f>
        <v>13570786300</v>
      </c>
      <c r="AM37" s="41">
        <f>(AN37-AL37)/AL37</f>
        <v>-7.3333376416073986E-2</v>
      </c>
      <c r="AN37" s="40">
        <f>SUM(AN35:AN36)</f>
        <v>12575594720</v>
      </c>
      <c r="AO37" s="41">
        <f>(AP37-AN37)/AN37</f>
        <v>-2.25536283821971E-2</v>
      </c>
      <c r="AP37" s="40">
        <f>SUM(AP35:AP36)</f>
        <v>12291969430</v>
      </c>
      <c r="AQ37" s="41">
        <f>(AR37-AP37)/AP37</f>
        <v>-2.6862670939786091E-2</v>
      </c>
      <c r="AR37" s="40">
        <f>SUM(AR35:AR36)</f>
        <v>11961774300</v>
      </c>
      <c r="AS37" s="41">
        <f>(AT37-AR37)/AR37</f>
        <v>2.9773827115263329E-3</v>
      </c>
      <c r="AT37" s="40">
        <f>SUM(AT35:AT36)</f>
        <v>11997389080</v>
      </c>
      <c r="AU37" s="41">
        <f>(AV37-AT37)/AT37</f>
        <v>4.1361464289528568E-2</v>
      </c>
      <c r="AV37" s="40">
        <f>SUM(AV35:AV36)</f>
        <v>12493618660</v>
      </c>
      <c r="AW37" s="41">
        <f>(AX37-AV37)/AV37</f>
        <v>3.5100655137172243E-3</v>
      </c>
      <c r="AX37" s="40">
        <f>SUM(AX35:AX36)</f>
        <v>12537472080</v>
      </c>
      <c r="AY37" s="41">
        <f>(AZ37-AX37)/AX37</f>
        <v>-2.8988814306496146E-2</v>
      </c>
      <c r="AZ37" s="40">
        <f>SUM(AZ35:AZ36)</f>
        <v>12174025630</v>
      </c>
      <c r="BA37" s="41">
        <f>(BB37-AZ37)/AZ37</f>
        <v>9.6243234211098004E-3</v>
      </c>
      <c r="BB37" s="40">
        <f>SUM(BB35:BB36)</f>
        <v>12291192390</v>
      </c>
      <c r="BC37" s="41">
        <f>(BD37-BB37)/BB37</f>
        <v>-1.9387866729177444E-6</v>
      </c>
      <c r="BD37" s="40">
        <f>SUM(BD35:BD36)</f>
        <v>12291168560</v>
      </c>
      <c r="BE37" s="41">
        <f>(BF37-BD37)/BD37</f>
        <v>-1.3103154448969659E-2</v>
      </c>
      <c r="BF37" s="40">
        <f>SUM(BF35:BF36)</f>
        <v>12130115480</v>
      </c>
      <c r="BG37" s="41">
        <f>(BH37-BF37)/BF37</f>
        <v>-3.1417754482911155E-2</v>
      </c>
      <c r="BH37" s="40">
        <f>SUM(BH35:BH36)</f>
        <v>11749014490</v>
      </c>
      <c r="BI37" s="41">
        <f>(BJ37-BH37)/BH37</f>
        <v>-2.2754189317541647E-2</v>
      </c>
      <c r="BJ37" s="45">
        <f>SUM(BJ35:BJ36)</f>
        <v>11481675190</v>
      </c>
      <c r="BK37" s="41">
        <f>(BL37-BJ37)/BJ37</f>
        <v>-4.7891274652928063E-2</v>
      </c>
      <c r="BL37" s="45">
        <f>SUM(BL35:BL36)</f>
        <v>10931803130</v>
      </c>
      <c r="BM37" s="41">
        <f>(BN37-BL37)/BL37</f>
        <v>-6.6185467428921761E-3</v>
      </c>
      <c r="BN37" s="45">
        <f>SUM(BN35:BN36)</f>
        <v>10859450480</v>
      </c>
      <c r="BO37" s="41">
        <f>(BP37-BN37)/BN37</f>
        <v>-3.2459251105678419E-2</v>
      </c>
      <c r="BP37" s="45">
        <f>SUM(BP35:BP36)</f>
        <v>10506960850</v>
      </c>
      <c r="BQ37" s="41">
        <f>(BR37-BP37)/BP37</f>
        <v>3.1107567132507209E-2</v>
      </c>
      <c r="BR37" s="45">
        <f>SUM(BR35:BR36)</f>
        <v>10833806840</v>
      </c>
      <c r="BS37" s="41">
        <f>(BT37-BR37)/BR37</f>
        <v>-8.5476565502436083E-3</v>
      </c>
      <c r="BT37" s="45">
        <f>SUM(BT35:BT36)</f>
        <v>10741203180</v>
      </c>
      <c r="BU37" s="41">
        <f>(BV37-BT37)/BT37</f>
        <v>-1.0861498292596306E-2</v>
      </c>
      <c r="BV37" s="45">
        <f>SUM(BV35:BV36)</f>
        <v>10624537620</v>
      </c>
      <c r="BW37" s="41">
        <f>(BX37-BV37)/BV37</f>
        <v>-2.4980620756651809E-2</v>
      </c>
      <c r="BX37" s="45">
        <f>SUM(BX35:BX36)</f>
        <v>10359130075</v>
      </c>
      <c r="BY37" s="41">
        <f>(BZ37-BX37)/BX37</f>
        <v>3.2439005260777171E-2</v>
      </c>
      <c r="BZ37" s="45">
        <f>SUM(BZ35:BZ36)</f>
        <v>10695169950</v>
      </c>
      <c r="CA37" s="41">
        <f>(CB37-BZ37)/BZ37</f>
        <v>9.0243197117218316E-2</v>
      </c>
      <c r="CB37" s="45">
        <f>SUM(CB35:CB36)</f>
        <v>11660336280</v>
      </c>
      <c r="CC37" s="41">
        <f>(CD37-CB37)/CB37</f>
        <v>0.11232129593435705</v>
      </c>
      <c r="CD37" s="45">
        <f>SUM(CD35:CD36)</f>
        <v>12970040362</v>
      </c>
      <c r="CE37" s="41">
        <f>(CF37-CD37)/CD37</f>
        <v>0.15559278974277721</v>
      </c>
      <c r="CF37" s="45">
        <f>SUM(CF35:CF36)</f>
        <v>14988085125</v>
      </c>
      <c r="CG37" s="50">
        <f>(CH37-CF37)/CF37</f>
        <v>0.10209379398624145</v>
      </c>
      <c r="CH37" s="45">
        <f>SUM(CH35:CH36)</f>
        <v>16518275600</v>
      </c>
      <c r="CI37" s="50">
        <f>(CJ37-CH37)/CH37</f>
        <v>3.1575786276383473E-2</v>
      </c>
      <c r="CJ37" s="49">
        <v>17039853140</v>
      </c>
      <c r="CK37" s="50">
        <f>(CL37-CJ37)/CJ37</f>
        <v>4.8556453697229461E-2</v>
      </c>
      <c r="CL37" s="42">
        <v>17867247980</v>
      </c>
      <c r="CM37" s="50">
        <f>(CN37-CL37)/CL37</f>
        <v>8.032436285691491E-2</v>
      </c>
      <c r="CN37" s="49">
        <v>19302423290</v>
      </c>
      <c r="CO37" s="50">
        <f t="shared" si="0"/>
        <v>-1.9999903338561165E-3</v>
      </c>
      <c r="CP37" s="49">
        <v>19263818630</v>
      </c>
      <c r="CQ37" s="50">
        <f t="shared" si="1"/>
        <v>9.3963276168988807E-2</v>
      </c>
      <c r="CR37" s="49">
        <v>21073910140</v>
      </c>
      <c r="CS37" s="50">
        <f t="shared" si="1"/>
        <v>3.1034436213079442E-2</v>
      </c>
      <c r="CT37" s="49">
        <f>SUM(CT35:CT36)</f>
        <v>21727927060</v>
      </c>
      <c r="CU37" s="50">
        <f t="shared" si="1"/>
        <v>2.3156463504807157E-2</v>
      </c>
      <c r="CV37" s="49">
        <f>SUM(CV35:CV36)</f>
        <v>22231069010</v>
      </c>
    </row>
    <row r="38" spans="1:100" ht="15" customHeight="1" x14ac:dyDescent="0.2">
      <c r="A38" s="29"/>
      <c r="B38" s="3"/>
      <c r="C38" s="4" t="s">
        <v>1</v>
      </c>
      <c r="D38" s="3"/>
      <c r="E38" s="4" t="s">
        <v>1</v>
      </c>
      <c r="F38" s="3"/>
      <c r="G38" s="4" t="s">
        <v>1</v>
      </c>
      <c r="H38" s="3"/>
      <c r="I38" s="4" t="s">
        <v>1</v>
      </c>
      <c r="J38" s="3"/>
      <c r="K38" s="4" t="s">
        <v>1</v>
      </c>
      <c r="L38" s="3"/>
      <c r="M38" s="4" t="s">
        <v>1</v>
      </c>
      <c r="N38" s="3"/>
      <c r="O38" s="4" t="s">
        <v>1</v>
      </c>
      <c r="P38" s="3"/>
      <c r="Q38" s="4" t="s">
        <v>1</v>
      </c>
      <c r="R38" s="3"/>
      <c r="S38" s="4" t="s">
        <v>1</v>
      </c>
      <c r="T38" s="3"/>
      <c r="U38" s="4" t="s">
        <v>1</v>
      </c>
      <c r="V38" s="3"/>
      <c r="W38" s="4" t="s">
        <v>1</v>
      </c>
      <c r="X38" s="3"/>
      <c r="Y38" s="4" t="s">
        <v>1</v>
      </c>
      <c r="Z38" s="3"/>
      <c r="AA38" s="4" t="s">
        <v>1</v>
      </c>
      <c r="AB38" s="3"/>
      <c r="AC38" s="4" t="s">
        <v>1</v>
      </c>
      <c r="AD38" s="3"/>
      <c r="AE38" s="4" t="s">
        <v>1</v>
      </c>
      <c r="AF38" s="3"/>
      <c r="AG38" s="4" t="s">
        <v>1</v>
      </c>
      <c r="AH38" s="3"/>
      <c r="AI38" s="4" t="s">
        <v>1</v>
      </c>
      <c r="AJ38" s="3"/>
      <c r="AK38" s="4" t="s">
        <v>1</v>
      </c>
      <c r="AL38" s="3"/>
      <c r="AM38" s="4" t="s">
        <v>1</v>
      </c>
      <c r="AN38" s="3"/>
      <c r="AO38" s="4" t="s">
        <v>1</v>
      </c>
      <c r="AP38" s="3"/>
      <c r="AQ38" s="4" t="s">
        <v>1</v>
      </c>
      <c r="AR38" s="3"/>
      <c r="AS38" s="4" t="s">
        <v>1</v>
      </c>
      <c r="AT38" s="3"/>
      <c r="AU38" s="4" t="s">
        <v>1</v>
      </c>
      <c r="AV38" s="3"/>
      <c r="AW38" s="4" t="s">
        <v>1</v>
      </c>
      <c r="AX38" s="3"/>
      <c r="AY38" s="4" t="s">
        <v>1</v>
      </c>
      <c r="AZ38" s="3"/>
      <c r="BA38" s="4"/>
      <c r="BB38" s="3"/>
      <c r="BC38" s="4"/>
      <c r="BD38" s="3"/>
      <c r="BE38" s="4"/>
      <c r="BF38" s="3"/>
      <c r="BG38" s="4"/>
      <c r="BI38" s="4"/>
      <c r="BK38" s="4"/>
      <c r="BM38" s="4"/>
      <c r="BO38" s="4"/>
      <c r="BP38" s="14"/>
      <c r="BQ38" s="4"/>
      <c r="BR38" s="14"/>
      <c r="BS38" s="4"/>
      <c r="BT38" s="14"/>
      <c r="BU38" s="4"/>
      <c r="BV38" s="14"/>
      <c r="BW38" s="4"/>
      <c r="BX38" s="14"/>
      <c r="BY38" s="4"/>
      <c r="BZ38" s="28"/>
      <c r="CA38" s="4"/>
      <c r="CB38" s="28"/>
      <c r="CC38" s="4"/>
      <c r="CD38" s="60"/>
      <c r="CE38" s="4"/>
      <c r="CF38" s="16"/>
      <c r="CH38" s="68"/>
      <c r="CJ38" s="75"/>
      <c r="CL38" s="60"/>
      <c r="CN38" s="102"/>
      <c r="CO38" s="82" t="str">
        <f t="shared" si="0"/>
        <v/>
      </c>
      <c r="CP38" s="102"/>
      <c r="CQ38" s="82" t="str">
        <f t="shared" si="1"/>
        <v/>
      </c>
      <c r="CR38" s="102"/>
      <c r="CS38" s="82" t="str">
        <f t="shared" si="1"/>
        <v/>
      </c>
      <c r="CT38" s="102"/>
      <c r="CU38" s="82" t="str">
        <f t="shared" si="1"/>
        <v/>
      </c>
      <c r="CV38" s="102"/>
    </row>
    <row r="39" spans="1:100" ht="15" customHeight="1" x14ac:dyDescent="0.2">
      <c r="A39" s="30" t="s">
        <v>46</v>
      </c>
      <c r="B39" s="3"/>
      <c r="C39" s="4"/>
      <c r="D39" s="3"/>
      <c r="E39" s="4"/>
      <c r="F39" s="3"/>
      <c r="G39" s="4"/>
      <c r="H39" s="3"/>
      <c r="I39" s="4"/>
      <c r="J39" s="3"/>
      <c r="K39" s="4"/>
      <c r="L39" s="3"/>
      <c r="M39" s="4"/>
      <c r="N39" s="3"/>
      <c r="O39" s="4"/>
      <c r="P39" s="3"/>
      <c r="Q39" s="4"/>
      <c r="R39" s="3"/>
      <c r="S39" s="4"/>
      <c r="T39" s="3"/>
      <c r="U39" s="4"/>
      <c r="V39" s="3"/>
      <c r="W39" s="4"/>
      <c r="X39" s="3"/>
      <c r="Y39" s="4"/>
      <c r="Z39" s="3"/>
      <c r="AA39" s="4"/>
      <c r="AB39" s="3"/>
      <c r="AC39" s="4"/>
      <c r="AD39" s="3"/>
      <c r="AE39" s="4"/>
      <c r="AF39" s="3"/>
      <c r="AG39" s="4"/>
      <c r="AH39" s="3"/>
      <c r="AI39" s="4"/>
      <c r="AJ39" s="3"/>
      <c r="AK39" s="4"/>
      <c r="AL39" s="3">
        <v>235045200</v>
      </c>
      <c r="AM39" s="4">
        <f>(AN39-AL39)/AL39</f>
        <v>-0.20235980143393698</v>
      </c>
      <c r="AN39" s="3">
        <v>187481500</v>
      </c>
      <c r="AO39" s="4">
        <f>(AP39-AN39)/AN39</f>
        <v>-0.15700482447601496</v>
      </c>
      <c r="AP39" s="3">
        <v>158046000</v>
      </c>
      <c r="AQ39" s="4">
        <f>(AR39-AP39)/AP39</f>
        <v>-9.7010996798400459E-2</v>
      </c>
      <c r="AR39" s="3">
        <v>142713800</v>
      </c>
      <c r="AS39" s="4">
        <f>(AT39-AR39)/AR39</f>
        <v>1.7148250554606492</v>
      </c>
      <c r="AT39" s="3">
        <v>387443000</v>
      </c>
      <c r="AU39" s="4">
        <f>(AV39-AT39)/AT39</f>
        <v>-9.3592863982572924E-2</v>
      </c>
      <c r="AV39" s="3">
        <v>351181100</v>
      </c>
      <c r="AW39" s="4">
        <f>(AX39-AV39)/AV39</f>
        <v>-6.9052691047439621E-2</v>
      </c>
      <c r="AX39" s="3">
        <v>326931100</v>
      </c>
      <c r="AY39" s="4">
        <f>(AZ39-AX39)/AX39</f>
        <v>-5.9483787256703322E-2</v>
      </c>
      <c r="AZ39" s="3">
        <v>307484000</v>
      </c>
      <c r="BA39" s="4">
        <f>(BB39-AZ39)/AZ39</f>
        <v>-4.9574612012332347E-2</v>
      </c>
      <c r="BB39" s="3">
        <v>292240600</v>
      </c>
      <c r="BC39" s="4">
        <f>(BD39-BB39)/BB39</f>
        <v>-5.2737709955427141E-2</v>
      </c>
      <c r="BD39" s="3">
        <v>276828500</v>
      </c>
      <c r="BE39" s="4">
        <f>(BF39-BD39)/BD39</f>
        <v>-4.9696833960376191E-2</v>
      </c>
      <c r="BF39" s="3">
        <v>263071000</v>
      </c>
      <c r="BG39" s="4">
        <f>(BH39-BF39)/BF39</f>
        <v>0.41073398436163622</v>
      </c>
      <c r="BH39" s="14">
        <v>371123200</v>
      </c>
      <c r="BI39" s="4">
        <f>(BJ39-BH39)/BH39</f>
        <v>0</v>
      </c>
      <c r="BJ39" s="16">
        <v>371123200</v>
      </c>
      <c r="BK39" s="4">
        <f>(BL39-BJ39)/BJ39</f>
        <v>0.41495654273297922</v>
      </c>
      <c r="BL39" s="14">
        <v>525123200</v>
      </c>
      <c r="BM39" s="4">
        <f>(BN39-BL39)/BL39</f>
        <v>-0.27410177268877095</v>
      </c>
      <c r="BN39" s="16">
        <v>381186000</v>
      </c>
      <c r="BO39" s="4">
        <f>(BP39-BN39)/BN39</f>
        <v>0</v>
      </c>
      <c r="BP39" s="14">
        <v>381186000</v>
      </c>
      <c r="BQ39" s="4">
        <f>(BR39-BP39)/BP39</f>
        <v>2.655658917169046E-3</v>
      </c>
      <c r="BR39" s="14">
        <v>382198300</v>
      </c>
      <c r="BS39" s="4">
        <f>(BT39-BR39)/BR39</f>
        <v>-1.5437012671170959E-4</v>
      </c>
      <c r="BT39" s="14">
        <v>382139300</v>
      </c>
      <c r="BU39" s="4">
        <f>(BV39-BT39)/BT39</f>
        <v>0</v>
      </c>
      <c r="BV39" s="14">
        <v>382139300</v>
      </c>
      <c r="BW39" s="4">
        <f>(BX39-BV39)/BV39</f>
        <v>0</v>
      </c>
      <c r="BX39" s="14">
        <v>382139300</v>
      </c>
      <c r="BY39" s="4">
        <f>(BZ39-BX39)/BX39</f>
        <v>9.153468381817834E-3</v>
      </c>
      <c r="BZ39" s="28">
        <v>385637200</v>
      </c>
      <c r="CA39" s="4">
        <f>(CB39-BZ39)/BZ39</f>
        <v>0.72828632714893693</v>
      </c>
      <c r="CB39" s="28">
        <v>666491500</v>
      </c>
      <c r="CC39" s="4">
        <f>(CD39-CB39)/CB39</f>
        <v>7.6530608417361666E-3</v>
      </c>
      <c r="CD39" s="60">
        <v>671592200</v>
      </c>
      <c r="CE39" s="4">
        <f>(CF39-CD39)/CD39</f>
        <v>1.1159599530786688E-2</v>
      </c>
      <c r="CF39" s="16">
        <v>679086900</v>
      </c>
      <c r="CG39" s="26">
        <f>(CH39-CF39)/CF39</f>
        <v>-6.0375189095828531E-5</v>
      </c>
      <c r="CH39" s="68">
        <v>679045900</v>
      </c>
      <c r="CI39" s="26">
        <f>(CJ39-CH39)/CH39</f>
        <v>1.0314913910826942E-2</v>
      </c>
      <c r="CJ39" s="75">
        <v>686050200</v>
      </c>
      <c r="CK39" s="26">
        <f>(CL39-CJ39)/CJ39</f>
        <v>8.523049770993435E-2</v>
      </c>
      <c r="CL39" s="60">
        <v>744522600</v>
      </c>
      <c r="CM39" s="26">
        <f>(CN39-CL39)/CL39</f>
        <v>0</v>
      </c>
      <c r="CN39" s="102">
        <v>744522600</v>
      </c>
      <c r="CO39" s="26">
        <f t="shared" si="0"/>
        <v>-6.7725412230602577E-2</v>
      </c>
      <c r="CP39" s="102">
        <v>694099500</v>
      </c>
      <c r="CQ39" s="26">
        <f t="shared" si="1"/>
        <v>5.9609609285125043E-3</v>
      </c>
      <c r="CR39" s="102">
        <v>698237000</v>
      </c>
      <c r="CS39" s="26">
        <f t="shared" si="1"/>
        <v>3.655492332832555E-2</v>
      </c>
      <c r="CT39" s="102">
        <v>723761000</v>
      </c>
      <c r="CU39" s="26">
        <f t="shared" si="1"/>
        <v>5.9111778612000343E-2</v>
      </c>
      <c r="CV39" s="102">
        <v>766543800</v>
      </c>
    </row>
    <row r="40" spans="1:100" ht="15" customHeight="1" x14ac:dyDescent="0.2">
      <c r="A40" s="9" t="s">
        <v>2</v>
      </c>
      <c r="B40" s="3"/>
      <c r="C40" s="4"/>
      <c r="D40" s="3"/>
      <c r="E40" s="4"/>
      <c r="F40" s="3"/>
      <c r="G40" s="4"/>
      <c r="H40" s="3"/>
      <c r="I40" s="4"/>
      <c r="J40" s="3"/>
      <c r="K40" s="4"/>
      <c r="L40" s="3"/>
      <c r="M40" s="4"/>
      <c r="N40" s="3"/>
      <c r="O40" s="4"/>
      <c r="P40" s="3"/>
      <c r="Q40" s="4"/>
      <c r="R40" s="3"/>
      <c r="S40" s="4"/>
      <c r="T40" s="3"/>
      <c r="U40" s="4"/>
      <c r="V40" s="3"/>
      <c r="W40" s="4"/>
      <c r="X40" s="3"/>
      <c r="Y40" s="4"/>
      <c r="Z40" s="3"/>
      <c r="AA40" s="4"/>
      <c r="AB40" s="3"/>
      <c r="AC40" s="4"/>
      <c r="AD40" s="3"/>
      <c r="AE40" s="4"/>
      <c r="AF40" s="3"/>
      <c r="AG40" s="4"/>
      <c r="AH40" s="3"/>
      <c r="AI40" s="4"/>
      <c r="AJ40" s="3"/>
      <c r="AK40" s="4"/>
      <c r="AL40" s="3"/>
      <c r="AM40" s="4"/>
      <c r="AN40" s="3"/>
      <c r="AO40" s="4"/>
      <c r="AP40" s="3"/>
      <c r="AQ40" s="4"/>
      <c r="AR40" s="3"/>
      <c r="AS40" s="4"/>
      <c r="AT40" s="3"/>
      <c r="AU40" s="4"/>
      <c r="AV40" s="3"/>
      <c r="AW40" s="4"/>
      <c r="AX40" s="3"/>
      <c r="AY40" s="4"/>
      <c r="AZ40" s="3"/>
      <c r="BA40" s="4"/>
      <c r="BB40" s="3"/>
      <c r="BC40" s="4"/>
      <c r="BD40" s="3"/>
      <c r="BE40" s="4"/>
      <c r="BF40" s="3"/>
      <c r="BG40" s="4"/>
      <c r="BI40" s="4"/>
      <c r="BK40" s="4"/>
      <c r="BM40" s="4"/>
      <c r="BO40" s="4"/>
      <c r="BP40" s="14"/>
      <c r="BQ40" s="4"/>
      <c r="BR40" s="14"/>
      <c r="BS40" s="4"/>
      <c r="BT40" s="14"/>
      <c r="BU40" s="4"/>
      <c r="BV40" s="14"/>
      <c r="BW40" s="4"/>
      <c r="BX40" s="14"/>
      <c r="BY40" s="4"/>
      <c r="BZ40" s="28"/>
      <c r="CA40" s="4"/>
      <c r="CB40" s="28"/>
      <c r="CC40" s="4"/>
      <c r="CD40" s="60"/>
      <c r="CE40" s="26"/>
      <c r="CF40" s="25"/>
      <c r="CG40" s="26"/>
      <c r="CH40" s="75"/>
      <c r="CI40" s="26"/>
      <c r="CJ40" s="75"/>
      <c r="CK40" s="26"/>
      <c r="CL40" s="60"/>
      <c r="CM40" s="26"/>
      <c r="CN40" s="102"/>
      <c r="CO40" s="26" t="str">
        <f t="shared" si="0"/>
        <v/>
      </c>
      <c r="CP40" s="102"/>
      <c r="CQ40" s="26" t="str">
        <f t="shared" si="1"/>
        <v/>
      </c>
      <c r="CR40" s="102"/>
      <c r="CS40" s="26" t="str">
        <f t="shared" si="1"/>
        <v/>
      </c>
      <c r="CT40" s="102"/>
      <c r="CU40" s="26" t="str">
        <f t="shared" si="1"/>
        <v/>
      </c>
      <c r="CV40" s="102"/>
    </row>
    <row r="41" spans="1:100" ht="15" customHeight="1" x14ac:dyDescent="0.2">
      <c r="A41" s="39" t="s">
        <v>3</v>
      </c>
      <c r="B41" s="40"/>
      <c r="C41" s="41"/>
      <c r="D41" s="40"/>
      <c r="E41" s="41"/>
      <c r="F41" s="40"/>
      <c r="G41" s="41"/>
      <c r="H41" s="40"/>
      <c r="I41" s="41"/>
      <c r="J41" s="40"/>
      <c r="K41" s="41"/>
      <c r="L41" s="40"/>
      <c r="M41" s="41"/>
      <c r="N41" s="40"/>
      <c r="O41" s="41"/>
      <c r="P41" s="40"/>
      <c r="Q41" s="41"/>
      <c r="R41" s="40"/>
      <c r="S41" s="41"/>
      <c r="T41" s="40"/>
      <c r="U41" s="41"/>
      <c r="V41" s="40"/>
      <c r="W41" s="41"/>
      <c r="X41" s="40"/>
      <c r="Y41" s="41"/>
      <c r="Z41" s="40"/>
      <c r="AA41" s="41"/>
      <c r="AB41" s="40"/>
      <c r="AC41" s="41"/>
      <c r="AD41" s="40"/>
      <c r="AE41" s="41"/>
      <c r="AF41" s="40"/>
      <c r="AG41" s="41"/>
      <c r="AH41" s="40"/>
      <c r="AI41" s="41"/>
      <c r="AJ41" s="40"/>
      <c r="AK41" s="41"/>
      <c r="AL41" s="40"/>
      <c r="AM41" s="41"/>
      <c r="AN41" s="40"/>
      <c r="AO41" s="41"/>
      <c r="AP41" s="40"/>
      <c r="AQ41" s="41"/>
      <c r="AR41" s="40"/>
      <c r="AS41" s="41"/>
      <c r="AT41" s="40"/>
      <c r="AU41" s="41"/>
      <c r="AV41" s="40"/>
      <c r="AW41" s="41"/>
      <c r="AX41" s="40"/>
      <c r="AY41" s="41"/>
      <c r="AZ41" s="40"/>
      <c r="BA41" s="41"/>
      <c r="BB41" s="40"/>
      <c r="BC41" s="41"/>
      <c r="BD41" s="40"/>
      <c r="BE41" s="41"/>
      <c r="BF41" s="40"/>
      <c r="BG41" s="41"/>
      <c r="BH41" s="48"/>
      <c r="BI41" s="41"/>
      <c r="BJ41" s="45"/>
      <c r="BK41" s="41"/>
      <c r="BL41" s="48"/>
      <c r="BM41" s="41"/>
      <c r="BN41" s="45"/>
      <c r="BO41" s="41"/>
      <c r="BP41" s="48"/>
      <c r="BQ41" s="41"/>
      <c r="BR41" s="48"/>
      <c r="BS41" s="41"/>
      <c r="BT41" s="48"/>
      <c r="BU41" s="41"/>
      <c r="BV41" s="48"/>
      <c r="BW41" s="41"/>
      <c r="BX41" s="48"/>
      <c r="BY41" s="41"/>
      <c r="BZ41" s="43"/>
      <c r="CA41" s="41"/>
      <c r="CB41" s="43"/>
      <c r="CC41" s="41"/>
      <c r="CD41" s="42">
        <v>671592200</v>
      </c>
      <c r="CE41" s="41">
        <f>(CF41-CD41)/CD41</f>
        <v>1.1159599530786688E-2</v>
      </c>
      <c r="CF41" s="45">
        <f>SUM(CF39:CF40)</f>
        <v>679086900</v>
      </c>
      <c r="CG41" s="50">
        <f>(CH41-CF41)/CF41</f>
        <v>-6.0375189095828531E-5</v>
      </c>
      <c r="CH41" s="45">
        <f>SUM(CH39:CH40)</f>
        <v>679045900</v>
      </c>
      <c r="CI41" s="50">
        <f>(CJ41-CH41)/CH41</f>
        <v>1.0314913910826942E-2</v>
      </c>
      <c r="CJ41" s="49">
        <v>686050200</v>
      </c>
      <c r="CK41" s="50">
        <f>(CL41-CJ41)/CJ41</f>
        <v>8.523049770993435E-2</v>
      </c>
      <c r="CL41" s="45">
        <f>SUM(CL39:CL40)</f>
        <v>744522600</v>
      </c>
      <c r="CM41" s="50">
        <f>(CN41-CL41)/CL41</f>
        <v>0</v>
      </c>
      <c r="CN41" s="49">
        <v>744522600</v>
      </c>
      <c r="CO41" s="50">
        <f t="shared" si="0"/>
        <v>-6.7725412230602577E-2</v>
      </c>
      <c r="CP41" s="49">
        <f>CP39</f>
        <v>694099500</v>
      </c>
      <c r="CQ41" s="50">
        <f t="shared" si="1"/>
        <v>5.9609609285125043E-3</v>
      </c>
      <c r="CR41" s="49">
        <v>698237000</v>
      </c>
      <c r="CS41" s="50">
        <f t="shared" si="1"/>
        <v>3.655492332832555E-2</v>
      </c>
      <c r="CT41" s="49">
        <f>SUM(CT39:CT40)</f>
        <v>723761000</v>
      </c>
      <c r="CU41" s="50">
        <f t="shared" si="1"/>
        <v>5.9111778612000343E-2</v>
      </c>
      <c r="CV41" s="49">
        <f>SUM(CV39:CV40)</f>
        <v>766543800</v>
      </c>
    </row>
    <row r="42" spans="1:100" ht="15" customHeight="1" x14ac:dyDescent="0.2">
      <c r="A42" s="104"/>
      <c r="B42" s="76"/>
      <c r="C42" s="70"/>
      <c r="D42" s="76"/>
      <c r="E42" s="70"/>
      <c r="F42" s="76"/>
      <c r="G42" s="70"/>
      <c r="H42" s="76"/>
      <c r="I42" s="70"/>
      <c r="J42" s="76"/>
      <c r="K42" s="70"/>
      <c r="L42" s="76"/>
      <c r="M42" s="70"/>
      <c r="N42" s="76"/>
      <c r="O42" s="70"/>
      <c r="P42" s="76"/>
      <c r="Q42" s="70"/>
      <c r="R42" s="76"/>
      <c r="S42" s="70"/>
      <c r="T42" s="76"/>
      <c r="U42" s="70"/>
      <c r="V42" s="76"/>
      <c r="W42" s="70"/>
      <c r="X42" s="76"/>
      <c r="Y42" s="70"/>
      <c r="Z42" s="76"/>
      <c r="AA42" s="70"/>
      <c r="AB42" s="76"/>
      <c r="AC42" s="70"/>
      <c r="AD42" s="76"/>
      <c r="AE42" s="70"/>
      <c r="AF42" s="76"/>
      <c r="AG42" s="70"/>
      <c r="AH42" s="76"/>
      <c r="AI42" s="70"/>
      <c r="AJ42" s="76"/>
      <c r="AK42" s="70"/>
      <c r="AL42" s="76"/>
      <c r="AM42" s="70"/>
      <c r="AN42" s="76"/>
      <c r="AO42" s="70"/>
      <c r="AP42" s="76"/>
      <c r="AQ42" s="70"/>
      <c r="AR42" s="76"/>
      <c r="AS42" s="70"/>
      <c r="AT42" s="76"/>
      <c r="AU42" s="70"/>
      <c r="AV42" s="76"/>
      <c r="AW42" s="70"/>
      <c r="AX42" s="76"/>
      <c r="AY42" s="70"/>
      <c r="AZ42" s="76"/>
      <c r="BA42" s="70"/>
      <c r="BB42" s="76"/>
      <c r="BC42" s="70"/>
      <c r="BD42" s="76"/>
      <c r="BE42" s="70"/>
      <c r="BF42" s="76"/>
      <c r="BG42" s="70"/>
      <c r="BH42" s="105"/>
      <c r="BI42" s="70"/>
      <c r="BJ42" s="68"/>
      <c r="BK42" s="70"/>
      <c r="BL42" s="105"/>
      <c r="BM42" s="70"/>
      <c r="BN42" s="68"/>
      <c r="BO42" s="70"/>
      <c r="BP42" s="105"/>
      <c r="BQ42" s="70"/>
      <c r="BR42" s="105"/>
      <c r="BS42" s="70"/>
      <c r="BT42" s="105"/>
      <c r="BU42" s="70"/>
      <c r="BV42" s="105"/>
      <c r="BW42" s="70"/>
      <c r="BX42" s="105"/>
      <c r="BY42" s="70"/>
      <c r="BZ42" s="106"/>
      <c r="CA42" s="70"/>
      <c r="CB42" s="106"/>
      <c r="CC42" s="70"/>
      <c r="CD42" s="99"/>
      <c r="CE42" s="70"/>
      <c r="CF42" s="68"/>
      <c r="CG42" s="85"/>
      <c r="CH42" s="68"/>
      <c r="CI42" s="85"/>
      <c r="CJ42" s="75"/>
      <c r="CK42" s="85"/>
      <c r="CL42" s="68"/>
      <c r="CM42" s="85"/>
      <c r="CN42" s="75"/>
      <c r="CO42" s="85" t="str">
        <f t="shared" si="0"/>
        <v/>
      </c>
      <c r="CP42" s="75"/>
      <c r="CQ42" s="85" t="str">
        <f t="shared" si="1"/>
        <v/>
      </c>
      <c r="CR42" s="75"/>
      <c r="CS42" s="85" t="str">
        <f t="shared" si="1"/>
        <v/>
      </c>
      <c r="CT42" s="75"/>
      <c r="CU42" s="85" t="str">
        <f t="shared" si="1"/>
        <v/>
      </c>
      <c r="CV42" s="75"/>
    </row>
    <row r="43" spans="1:100" ht="15" customHeight="1" x14ac:dyDescent="0.2">
      <c r="A43" s="104" t="s">
        <v>59</v>
      </c>
      <c r="B43" s="76"/>
      <c r="C43" s="70"/>
      <c r="D43" s="76"/>
      <c r="E43" s="70"/>
      <c r="F43" s="76"/>
      <c r="G43" s="70"/>
      <c r="H43" s="76"/>
      <c r="I43" s="70"/>
      <c r="J43" s="76"/>
      <c r="K43" s="70"/>
      <c r="L43" s="76"/>
      <c r="M43" s="70"/>
      <c r="N43" s="76"/>
      <c r="O43" s="70"/>
      <c r="P43" s="76"/>
      <c r="Q43" s="70"/>
      <c r="R43" s="76"/>
      <c r="S43" s="70"/>
      <c r="T43" s="76"/>
      <c r="U43" s="70"/>
      <c r="V43" s="76"/>
      <c r="W43" s="70"/>
      <c r="X43" s="76"/>
      <c r="Y43" s="70"/>
      <c r="Z43" s="76"/>
      <c r="AA43" s="70"/>
      <c r="AB43" s="76"/>
      <c r="AC43" s="70"/>
      <c r="AD43" s="76"/>
      <c r="AE43" s="70"/>
      <c r="AF43" s="76"/>
      <c r="AG43" s="70"/>
      <c r="AH43" s="76"/>
      <c r="AI43" s="70"/>
      <c r="AJ43" s="76"/>
      <c r="AK43" s="70"/>
      <c r="AL43" s="76"/>
      <c r="AM43" s="70"/>
      <c r="AN43" s="76"/>
      <c r="AO43" s="70"/>
      <c r="AP43" s="76"/>
      <c r="AQ43" s="70"/>
      <c r="AR43" s="76"/>
      <c r="AS43" s="70"/>
      <c r="AT43" s="76"/>
      <c r="AU43" s="70"/>
      <c r="AV43" s="76"/>
      <c r="AW43" s="70"/>
      <c r="AX43" s="76"/>
      <c r="AY43" s="70"/>
      <c r="AZ43" s="76"/>
      <c r="BA43" s="70"/>
      <c r="BB43" s="76"/>
      <c r="BC43" s="70"/>
      <c r="BD43" s="76"/>
      <c r="BE43" s="70"/>
      <c r="BF43" s="76"/>
      <c r="BG43" s="70"/>
      <c r="BH43" s="105"/>
      <c r="BI43" s="70"/>
      <c r="BJ43" s="68"/>
      <c r="BK43" s="70"/>
      <c r="BL43" s="105"/>
      <c r="BM43" s="70"/>
      <c r="BN43" s="68"/>
      <c r="BO43" s="70"/>
      <c r="BP43" s="105"/>
      <c r="BQ43" s="70"/>
      <c r="BR43" s="105"/>
      <c r="BS43" s="70"/>
      <c r="BT43" s="105"/>
      <c r="BU43" s="70"/>
      <c r="BV43" s="105"/>
      <c r="BW43" s="70"/>
      <c r="BX43" s="105"/>
      <c r="BY43" s="70"/>
      <c r="BZ43" s="106"/>
      <c r="CA43" s="70"/>
      <c r="CB43" s="106"/>
      <c r="CC43" s="70"/>
      <c r="CD43" s="99"/>
      <c r="CE43" s="70"/>
      <c r="CF43" s="68"/>
      <c r="CG43" s="85"/>
      <c r="CH43" s="68"/>
      <c r="CI43" s="85"/>
      <c r="CJ43" s="75"/>
      <c r="CK43" s="85"/>
      <c r="CL43" s="68"/>
      <c r="CM43" s="85"/>
      <c r="CN43" s="75"/>
      <c r="CO43" s="85" t="str">
        <f t="shared" si="0"/>
        <v/>
      </c>
      <c r="CP43" s="75">
        <v>428995100</v>
      </c>
      <c r="CQ43" s="85">
        <f t="shared" si="1"/>
        <v>8.5957625157023987E-2</v>
      </c>
      <c r="CR43" s="75">
        <v>465870500</v>
      </c>
      <c r="CS43" s="85">
        <f t="shared" si="1"/>
        <v>-6.0647325812645314E-2</v>
      </c>
      <c r="CT43" s="75">
        <v>437616700</v>
      </c>
      <c r="CU43" s="85">
        <f t="shared" si="1"/>
        <v>2.3957495223559722E-2</v>
      </c>
      <c r="CV43" s="75">
        <v>448100900</v>
      </c>
    </row>
    <row r="44" spans="1:100" ht="15" customHeight="1" x14ac:dyDescent="0.25">
      <c r="A44" s="31"/>
      <c r="B44" s="3"/>
      <c r="C44" s="4" t="s">
        <v>1</v>
      </c>
      <c r="D44" s="3"/>
      <c r="E44" s="4" t="s">
        <v>1</v>
      </c>
      <c r="F44" s="3"/>
      <c r="G44" s="4" t="s">
        <v>1</v>
      </c>
      <c r="H44" s="3"/>
      <c r="I44" s="4" t="s">
        <v>1</v>
      </c>
      <c r="J44" s="3"/>
      <c r="K44" s="4" t="s">
        <v>1</v>
      </c>
      <c r="L44" s="3"/>
      <c r="M44" s="4" t="s">
        <v>1</v>
      </c>
      <c r="N44" s="3"/>
      <c r="O44" s="4" t="s">
        <v>1</v>
      </c>
      <c r="P44" s="3"/>
      <c r="Q44" s="4" t="s">
        <v>1</v>
      </c>
      <c r="R44" s="3"/>
      <c r="S44" s="4" t="s">
        <v>1</v>
      </c>
      <c r="T44" s="3"/>
      <c r="U44" s="4" t="s">
        <v>1</v>
      </c>
      <c r="V44" s="3"/>
      <c r="W44" s="4" t="s">
        <v>1</v>
      </c>
      <c r="X44" s="3"/>
      <c r="Y44" s="4" t="s">
        <v>1</v>
      </c>
      <c r="Z44" s="3"/>
      <c r="AA44" s="4" t="s">
        <v>1</v>
      </c>
      <c r="AB44" s="3"/>
      <c r="AC44" s="4" t="s">
        <v>1</v>
      </c>
      <c r="AD44" s="3"/>
      <c r="AE44" s="4" t="s">
        <v>1</v>
      </c>
      <c r="AF44" s="3"/>
      <c r="AG44" s="4" t="s">
        <v>1</v>
      </c>
      <c r="AH44" s="3"/>
      <c r="AI44" s="4" t="s">
        <v>1</v>
      </c>
      <c r="AJ44" s="3"/>
      <c r="AK44" s="4" t="s">
        <v>1</v>
      </c>
      <c r="AL44" s="3"/>
      <c r="AM44" s="4" t="s">
        <v>1</v>
      </c>
      <c r="AN44" s="3"/>
      <c r="AO44" s="4" t="s">
        <v>1</v>
      </c>
      <c r="AP44" s="3"/>
      <c r="AQ44" s="4" t="s">
        <v>1</v>
      </c>
      <c r="AR44" s="3"/>
      <c r="AS44" s="4" t="s">
        <v>1</v>
      </c>
      <c r="AT44" s="3" t="s">
        <v>1</v>
      </c>
      <c r="AU44" s="4" t="s">
        <v>1</v>
      </c>
      <c r="AV44" s="3"/>
      <c r="AW44" s="4" t="s">
        <v>1</v>
      </c>
      <c r="AX44" s="3"/>
      <c r="AY44" s="4" t="s">
        <v>1</v>
      </c>
      <c r="AZ44" s="3"/>
      <c r="BA44" s="4"/>
      <c r="BB44" s="3"/>
      <c r="BC44" s="4"/>
      <c r="BD44" s="3"/>
      <c r="BE44" s="4"/>
      <c r="BF44" s="3"/>
      <c r="BG44" s="4"/>
      <c r="BI44" s="4"/>
      <c r="BK44" s="4"/>
      <c r="BM44" s="4"/>
      <c r="BO44" s="4"/>
      <c r="BP44" s="14"/>
      <c r="BQ44" s="4"/>
      <c r="BR44" s="14"/>
      <c r="BS44" s="4"/>
      <c r="BT44" s="14"/>
      <c r="BU44" s="4"/>
      <c r="BV44" s="14"/>
      <c r="BW44" s="4"/>
      <c r="BX44" s="14"/>
      <c r="BY44" s="4"/>
      <c r="BZ44" s="28"/>
      <c r="CA44" s="4"/>
      <c r="CB44" s="28"/>
      <c r="CC44" s="4"/>
      <c r="CD44" s="60"/>
      <c r="CE44" s="4"/>
      <c r="CF44" s="16"/>
      <c r="CH44" s="68"/>
      <c r="CJ44" s="75"/>
      <c r="CL44" s="60"/>
      <c r="CN44" s="102"/>
      <c r="CO44" s="82" t="str">
        <f t="shared" si="0"/>
        <v/>
      </c>
      <c r="CP44" s="102"/>
      <c r="CQ44" s="82" t="str">
        <f t="shared" si="1"/>
        <v/>
      </c>
      <c r="CR44" s="102"/>
      <c r="CS44" s="82" t="str">
        <f t="shared" si="1"/>
        <v/>
      </c>
      <c r="CT44" s="102"/>
      <c r="CU44" s="82" t="str">
        <f t="shared" si="1"/>
        <v/>
      </c>
      <c r="CV44" s="102"/>
    </row>
    <row r="45" spans="1:100" ht="15" customHeight="1" x14ac:dyDescent="0.2">
      <c r="A45" s="9" t="s">
        <v>47</v>
      </c>
      <c r="B45" s="3">
        <v>33501854</v>
      </c>
      <c r="C45" s="4">
        <f>(D45-B45)/B45</f>
        <v>1.1468022038422112E-4</v>
      </c>
      <c r="D45" s="3">
        <v>33505696</v>
      </c>
      <c r="E45" s="4">
        <f>(F45-D45)/D45</f>
        <v>1.2918430048431169</v>
      </c>
      <c r="F45" s="3">
        <v>76789795</v>
      </c>
      <c r="G45" s="4">
        <f>(H45-F45)/F45</f>
        <v>5.5930582963530505E-2</v>
      </c>
      <c r="H45" s="3">
        <v>81084693</v>
      </c>
      <c r="I45" s="4">
        <f>(J45-H45)/H45</f>
        <v>4.1788429784151739E-2</v>
      </c>
      <c r="J45" s="3">
        <v>84473095</v>
      </c>
      <c r="K45" s="4">
        <f>(L45-J45)/J45</f>
        <v>9.4102802791823828E-2</v>
      </c>
      <c r="L45" s="3">
        <v>92422250</v>
      </c>
      <c r="M45" s="4">
        <f>(N45-L45)/L45</f>
        <v>0.10576619807459783</v>
      </c>
      <c r="N45" s="3">
        <v>102197400</v>
      </c>
      <c r="O45" s="4">
        <f>(P45-N45)/N45</f>
        <v>0.1993804636908571</v>
      </c>
      <c r="P45" s="3">
        <v>122573565</v>
      </c>
      <c r="Q45" s="4">
        <f>(R45-P45)/P45</f>
        <v>0.22853459471461077</v>
      </c>
      <c r="R45" s="3">
        <v>150585865</v>
      </c>
      <c r="S45" s="4">
        <f>(T45-R45)/R45</f>
        <v>0.19297050224468279</v>
      </c>
      <c r="T45" s="3">
        <v>179644495</v>
      </c>
      <c r="U45" s="4">
        <f>(V45-T45)/T45</f>
        <v>0.28835968505464082</v>
      </c>
      <c r="V45" s="3">
        <v>231446725</v>
      </c>
      <c r="W45" s="4">
        <f>(X45-V45)/V45</f>
        <v>0.39180064008250709</v>
      </c>
      <c r="X45" s="3">
        <v>322127700</v>
      </c>
      <c r="Y45" s="4">
        <f>(Z45-X45)/X45</f>
        <v>2.7296317578401362E-2</v>
      </c>
      <c r="Z45" s="3">
        <v>330920600</v>
      </c>
      <c r="AA45" s="4">
        <f>(AB45-Z45)/Z45</f>
        <v>0.15571137003861349</v>
      </c>
      <c r="AB45" s="3">
        <v>382448700</v>
      </c>
      <c r="AC45" s="4">
        <f>(AD45-AB45)/AB45</f>
        <v>0.10186132153148907</v>
      </c>
      <c r="AD45" s="3">
        <v>421405430</v>
      </c>
      <c r="AE45" s="4">
        <f>(AF45-AD45)/AD45</f>
        <v>4.2906589979156175E-2</v>
      </c>
      <c r="AF45" s="3">
        <v>439486500</v>
      </c>
      <c r="AG45" s="4">
        <f>(AH45-AF45)/AF45</f>
        <v>0.72098892684985771</v>
      </c>
      <c r="AH45" s="3">
        <v>756351400</v>
      </c>
      <c r="AI45" s="4">
        <f>(AJ45-AH45)/AH45</f>
        <v>-0.47613252252854954</v>
      </c>
      <c r="AJ45" s="3">
        <v>396227900</v>
      </c>
      <c r="AK45" s="4">
        <f>(AL45-AJ45)/AJ45</f>
        <v>0.11343749392710609</v>
      </c>
      <c r="AL45" s="3">
        <v>441175000</v>
      </c>
      <c r="AM45" s="4">
        <f>(AN45-AL45)/AL45</f>
        <v>3.4813396044653479E-2</v>
      </c>
      <c r="AN45" s="3">
        <v>456533800</v>
      </c>
      <c r="AO45" s="4">
        <f>(AP45-AN45)/AN45</f>
        <v>3.8606999087471727E-2</v>
      </c>
      <c r="AP45" s="3">
        <v>474159200</v>
      </c>
      <c r="AQ45" s="4">
        <f>(AR45-AP45)/AP45</f>
        <v>-5.7596056345632439E-2</v>
      </c>
      <c r="AR45" s="3">
        <v>446849500</v>
      </c>
      <c r="AS45" s="4">
        <f>(AT45-AR45)/AR45</f>
        <v>3.6993663414639603E-2</v>
      </c>
      <c r="AT45" s="3">
        <v>463380100</v>
      </c>
      <c r="AU45" s="4">
        <f>(AV45-AT45)/AT45</f>
        <v>6.3271383471150355E-2</v>
      </c>
      <c r="AV45" s="3">
        <v>492698800</v>
      </c>
      <c r="AW45" s="4">
        <f>(AX45-AV45)/AV45</f>
        <v>5.0289751060891563E-2</v>
      </c>
      <c r="AX45" s="3">
        <v>517476500</v>
      </c>
      <c r="AY45" s="4">
        <f>(AZ45-AX45)/AX45</f>
        <v>4.4451293923492174E-2</v>
      </c>
      <c r="AZ45" s="3">
        <v>540479000</v>
      </c>
      <c r="BA45" s="4">
        <f>(BB45-AZ45)/AZ45</f>
        <v>-2.2572939929210941E-2</v>
      </c>
      <c r="BB45" s="3">
        <v>528278800</v>
      </c>
      <c r="BC45" s="4">
        <f>(BD45-BB45)/BB45</f>
        <v>-1.113313651806584E-2</v>
      </c>
      <c r="BD45" s="3">
        <v>522397400</v>
      </c>
      <c r="BE45" s="4">
        <f>(BF45-BD45)/BD45</f>
        <v>0.11658614686826542</v>
      </c>
      <c r="BF45" s="3">
        <v>583301700</v>
      </c>
      <c r="BG45" s="4">
        <f>(BH45-BF45)/BF45</f>
        <v>7.1585424832466632E-2</v>
      </c>
      <c r="BH45" s="14">
        <v>625057600</v>
      </c>
      <c r="BI45" s="4">
        <f>(BJ45-BH45)/BH45</f>
        <v>9.7710994954704981E-3</v>
      </c>
      <c r="BJ45" s="16">
        <v>631165100</v>
      </c>
      <c r="BK45" s="4">
        <f>(BL45-BJ45)/BJ45</f>
        <v>7.2927036048095811E-3</v>
      </c>
      <c r="BL45" s="14">
        <v>635768000</v>
      </c>
      <c r="BM45" s="4">
        <f>(BN45-BL45)/BL45</f>
        <v>3.5437612462407668E-2</v>
      </c>
      <c r="BN45" s="16">
        <v>658298100</v>
      </c>
      <c r="BO45" s="4">
        <f>(BP45-BN45)/BN45</f>
        <v>3.0448363742808918E-2</v>
      </c>
      <c r="BP45" s="14">
        <v>678342200</v>
      </c>
      <c r="BQ45" s="4">
        <f>(BR45-BP45)/BP45</f>
        <v>3.6573428573366068E-2</v>
      </c>
      <c r="BR45" s="14">
        <v>703151500</v>
      </c>
      <c r="BS45" s="4">
        <f>(BT45-BR45)/BR45</f>
        <v>4.217924586664467E-2</v>
      </c>
      <c r="BT45" s="14">
        <v>732809900</v>
      </c>
      <c r="BU45" s="4">
        <f>(BV45-BT45)/BT45</f>
        <v>5.1323269513689707E-2</v>
      </c>
      <c r="BV45" s="14">
        <v>770420100</v>
      </c>
      <c r="BW45" s="4">
        <f>(BX45-BV45)/BV45</f>
        <v>4.4816328130587453E-2</v>
      </c>
      <c r="BX45" s="14">
        <v>804947500</v>
      </c>
      <c r="BY45" s="4">
        <f>(BZ45-BX45)/BX45</f>
        <v>0.17486059649852942</v>
      </c>
      <c r="BZ45" s="28">
        <v>945701100</v>
      </c>
      <c r="CA45" s="4">
        <f>(CB45-BZ45)/BZ45</f>
        <v>0.12734869400067314</v>
      </c>
      <c r="CB45" s="28">
        <v>1066134900</v>
      </c>
      <c r="CC45" s="4">
        <f>(CD45-CB45)/CB45</f>
        <v>9.4038099681381784E-2</v>
      </c>
      <c r="CD45" s="60">
        <v>1166392200</v>
      </c>
      <c r="CE45" s="4">
        <f>(CF45-CD45)/CD45</f>
        <v>1.0295765009402498E-2</v>
      </c>
      <c r="CF45" s="16">
        <v>1178401100</v>
      </c>
      <c r="CG45" s="26">
        <f>(CH45-CF45)/CF45</f>
        <v>1.3903415399052156E-2</v>
      </c>
      <c r="CH45" s="68">
        <v>1194784900</v>
      </c>
      <c r="CI45" s="26">
        <f>(CJ45-CH45)/CH45</f>
        <v>-3.5422694076565578E-2</v>
      </c>
      <c r="CJ45" s="75">
        <v>1152462400</v>
      </c>
      <c r="CK45" s="26">
        <f>(CL45-CJ45)/CJ45</f>
        <v>-9.4189623887078655E-4</v>
      </c>
      <c r="CL45" s="60">
        <v>1151376900</v>
      </c>
      <c r="CM45" s="26">
        <f>(CN45-CL45)/CL45</f>
        <v>1.0083839618460298E-2</v>
      </c>
      <c r="CN45" s="102">
        <v>1162987200</v>
      </c>
      <c r="CO45" s="26">
        <f t="shared" si="0"/>
        <v>2.9925522826046658E-2</v>
      </c>
      <c r="CP45" s="102">
        <v>1197790200</v>
      </c>
      <c r="CQ45" s="26">
        <f t="shared" si="1"/>
        <v>-1.9130228315442643E-3</v>
      </c>
      <c r="CR45" s="102">
        <v>1195498800</v>
      </c>
      <c r="CS45" s="26">
        <f t="shared" si="1"/>
        <v>4.1410832030948086E-2</v>
      </c>
      <c r="CT45" s="102">
        <v>1245005400</v>
      </c>
      <c r="CU45" s="26">
        <f t="shared" si="1"/>
        <v>5.8979663863305332E-2</v>
      </c>
      <c r="CV45" s="102">
        <v>1318435400</v>
      </c>
    </row>
    <row r="46" spans="1:100" ht="15" customHeight="1" x14ac:dyDescent="0.2">
      <c r="A46" s="9"/>
      <c r="B46" s="3"/>
      <c r="C46" s="4"/>
      <c r="D46" s="3"/>
      <c r="E46" s="4"/>
      <c r="F46" s="3"/>
      <c r="G46" s="4"/>
      <c r="H46" s="3"/>
      <c r="I46" s="4"/>
      <c r="J46" s="3"/>
      <c r="K46" s="4"/>
      <c r="L46" s="3"/>
      <c r="M46" s="4"/>
      <c r="N46" s="3"/>
      <c r="O46" s="4"/>
      <c r="P46" s="3"/>
      <c r="Q46" s="4"/>
      <c r="R46" s="3"/>
      <c r="S46" s="4"/>
      <c r="T46" s="3"/>
      <c r="U46" s="4"/>
      <c r="V46" s="3"/>
      <c r="W46" s="4"/>
      <c r="X46" s="3"/>
      <c r="Y46" s="4"/>
      <c r="Z46" s="3"/>
      <c r="AA46" s="4"/>
      <c r="AB46" s="3"/>
      <c r="AC46" s="4"/>
      <c r="AD46" s="3"/>
      <c r="AE46" s="4"/>
      <c r="AF46" s="3"/>
      <c r="AG46" s="4"/>
      <c r="AH46" s="3"/>
      <c r="AI46" s="4"/>
      <c r="AJ46" s="3"/>
      <c r="AK46" s="4"/>
      <c r="AL46" s="3"/>
      <c r="AM46" s="4"/>
      <c r="AN46" s="3"/>
      <c r="AO46" s="4"/>
      <c r="AP46" s="3"/>
      <c r="AQ46" s="4"/>
      <c r="AR46" s="3"/>
      <c r="AS46" s="4"/>
      <c r="AT46" s="3"/>
      <c r="AU46" s="4"/>
      <c r="AV46" s="3"/>
      <c r="AW46" s="4"/>
      <c r="AX46" s="3"/>
      <c r="AY46" s="4"/>
      <c r="AZ46" s="3"/>
      <c r="BA46" s="4"/>
      <c r="BB46" s="3"/>
      <c r="BC46" s="4"/>
      <c r="BD46" s="3"/>
      <c r="BE46" s="4"/>
      <c r="BF46" s="3"/>
      <c r="BG46" s="4"/>
      <c r="BI46" s="4"/>
      <c r="BK46" s="4"/>
      <c r="BM46" s="4"/>
      <c r="BO46" s="4"/>
      <c r="BP46" s="14"/>
      <c r="BQ46" s="4"/>
      <c r="BR46" s="14"/>
      <c r="BS46" s="4"/>
      <c r="BT46" s="14"/>
      <c r="BU46" s="4"/>
      <c r="BV46" s="14"/>
      <c r="BW46" s="4"/>
      <c r="BX46" s="14"/>
      <c r="BY46" s="4"/>
      <c r="BZ46" s="28"/>
      <c r="CA46" s="4"/>
      <c r="CB46" s="28"/>
      <c r="CC46" s="4"/>
      <c r="CD46" s="60"/>
      <c r="CE46" s="4"/>
      <c r="CF46" s="16"/>
      <c r="CH46" s="16"/>
      <c r="CJ46" s="25"/>
      <c r="CL46" s="60"/>
      <c r="CN46" s="102"/>
      <c r="CO46" s="82" t="str">
        <f t="shared" si="0"/>
        <v/>
      </c>
      <c r="CP46" s="102"/>
      <c r="CQ46" s="82" t="str">
        <f t="shared" si="1"/>
        <v/>
      </c>
      <c r="CR46" s="102"/>
      <c r="CS46" s="82" t="str">
        <f t="shared" si="1"/>
        <v/>
      </c>
      <c r="CT46" s="102"/>
      <c r="CU46" s="82" t="str">
        <f t="shared" si="1"/>
        <v/>
      </c>
      <c r="CV46" s="102"/>
    </row>
    <row r="47" spans="1:100" ht="15" customHeight="1" x14ac:dyDescent="0.2">
      <c r="A47" s="67" t="s">
        <v>49</v>
      </c>
      <c r="B47" s="3"/>
      <c r="C47" s="4"/>
      <c r="D47" s="3"/>
      <c r="E47" s="4"/>
      <c r="F47" s="3"/>
      <c r="G47" s="4"/>
      <c r="H47" s="3"/>
      <c r="I47" s="4"/>
      <c r="J47" s="3"/>
      <c r="K47" s="4"/>
      <c r="L47" s="3"/>
      <c r="M47" s="4"/>
      <c r="N47" s="3"/>
      <c r="O47" s="4"/>
      <c r="P47" s="3"/>
      <c r="Q47" s="4"/>
      <c r="R47" s="3"/>
      <c r="S47" s="4"/>
      <c r="T47" s="3"/>
      <c r="U47" s="4"/>
      <c r="V47" s="3"/>
      <c r="W47" s="4"/>
      <c r="X47" s="3"/>
      <c r="Y47" s="4"/>
      <c r="Z47" s="3"/>
      <c r="AA47" s="4"/>
      <c r="AB47" s="3"/>
      <c r="AC47" s="4"/>
      <c r="AD47" s="3"/>
      <c r="AE47" s="4"/>
      <c r="AF47" s="3"/>
      <c r="AG47" s="4"/>
      <c r="AH47" s="3"/>
      <c r="AI47" s="4"/>
      <c r="AJ47" s="3"/>
      <c r="AK47" s="4"/>
      <c r="AL47" s="3"/>
      <c r="AM47" s="4"/>
      <c r="AN47" s="3"/>
      <c r="AO47" s="4"/>
      <c r="AP47" s="3"/>
      <c r="AQ47" s="4"/>
      <c r="AR47" s="3"/>
      <c r="AS47" s="4"/>
      <c r="AT47" s="3"/>
      <c r="AU47" s="4"/>
      <c r="AV47" s="3"/>
      <c r="AW47" s="4"/>
      <c r="AX47" s="3"/>
      <c r="AY47" s="4"/>
      <c r="AZ47" s="3"/>
      <c r="BA47" s="4"/>
      <c r="BB47" s="3"/>
      <c r="BC47" s="4"/>
      <c r="BD47" s="3"/>
      <c r="BE47" s="4"/>
      <c r="BF47" s="3"/>
      <c r="BG47" s="4"/>
      <c r="BI47" s="4"/>
      <c r="BK47" s="4"/>
      <c r="BM47" s="4"/>
      <c r="BO47" s="4"/>
      <c r="BP47" s="14"/>
      <c r="BQ47" s="4"/>
      <c r="BR47" s="14"/>
      <c r="BS47" s="4"/>
      <c r="BT47" s="14"/>
      <c r="BU47" s="4"/>
      <c r="BV47" s="14"/>
      <c r="BW47" s="4"/>
      <c r="BX47" s="14"/>
      <c r="BY47" s="4"/>
      <c r="BZ47" s="28"/>
      <c r="CA47" s="4"/>
      <c r="CB47" s="28">
        <v>303496000</v>
      </c>
      <c r="CC47" s="4">
        <f>(CD47-CB47)/CB47</f>
        <v>8.0298587131296617E-2</v>
      </c>
      <c r="CD47" s="60">
        <v>327866300</v>
      </c>
      <c r="CE47" s="4">
        <f>(CF47-CD47)/CD47</f>
        <v>7.2553964832616225E-3</v>
      </c>
      <c r="CF47" s="16">
        <v>330245100</v>
      </c>
      <c r="CG47" s="26">
        <f>(CH47-CF47)/CF47</f>
        <v>3.5755564579156511E-2</v>
      </c>
      <c r="CH47" s="16">
        <v>342053200</v>
      </c>
      <c r="CI47" s="26">
        <f>(CJ47-CH47)/CH47</f>
        <v>1.1485347893251693E-2</v>
      </c>
      <c r="CJ47" s="25">
        <v>345981800</v>
      </c>
      <c r="CK47" s="26">
        <f>(CL47-CJ47)/CJ47</f>
        <v>-5.6000055494248545E-3</v>
      </c>
      <c r="CL47" s="60">
        <v>344044300</v>
      </c>
      <c r="CM47" s="26">
        <f>(CN47-CL47)/CL47</f>
        <v>-8.8593242207471543E-4</v>
      </c>
      <c r="CN47" s="102">
        <v>343739500</v>
      </c>
      <c r="CO47" s="26">
        <f t="shared" si="0"/>
        <v>3.9128467924112176E-3</v>
      </c>
      <c r="CP47" s="102">
        <v>345084500</v>
      </c>
      <c r="CQ47" s="26">
        <f t="shared" si="1"/>
        <v>3.3941541854241475E-2</v>
      </c>
      <c r="CR47" s="102">
        <v>356797200</v>
      </c>
      <c r="CS47" s="26">
        <f t="shared" si="1"/>
        <v>6.0432088592623501E-3</v>
      </c>
      <c r="CT47" s="102">
        <v>358953400</v>
      </c>
      <c r="CU47" s="26">
        <f t="shared" si="1"/>
        <v>7.1763632828105273E-2</v>
      </c>
      <c r="CV47" s="102">
        <v>384713200</v>
      </c>
    </row>
    <row r="48" spans="1:100" ht="15" customHeight="1" x14ac:dyDescent="0.2">
      <c r="A48" s="67"/>
      <c r="B48" s="3"/>
      <c r="C48" s="4"/>
      <c r="D48" s="3"/>
      <c r="E48" s="4"/>
      <c r="F48" s="3"/>
      <c r="G48" s="4"/>
      <c r="H48" s="3"/>
      <c r="I48" s="4"/>
      <c r="J48" s="3"/>
      <c r="K48" s="4"/>
      <c r="L48" s="3"/>
      <c r="M48" s="4"/>
      <c r="N48" s="3"/>
      <c r="O48" s="4"/>
      <c r="P48" s="3"/>
      <c r="Q48" s="4"/>
      <c r="R48" s="3"/>
      <c r="S48" s="4"/>
      <c r="T48" s="3"/>
      <c r="U48" s="4"/>
      <c r="V48" s="3"/>
      <c r="W48" s="4"/>
      <c r="X48" s="3"/>
      <c r="Y48" s="4"/>
      <c r="Z48" s="3"/>
      <c r="AA48" s="4"/>
      <c r="AB48" s="3"/>
      <c r="AC48" s="4"/>
      <c r="AD48" s="3"/>
      <c r="AE48" s="4"/>
      <c r="AF48" s="3"/>
      <c r="AG48" s="4"/>
      <c r="AH48" s="3"/>
      <c r="AI48" s="4"/>
      <c r="AJ48" s="3"/>
      <c r="AK48" s="4"/>
      <c r="AL48" s="3"/>
      <c r="AM48" s="4"/>
      <c r="AN48" s="3"/>
      <c r="AO48" s="4"/>
      <c r="AP48" s="3"/>
      <c r="AQ48" s="4"/>
      <c r="AR48" s="3"/>
      <c r="AS48" s="4"/>
      <c r="AT48" s="3"/>
      <c r="AU48" s="4"/>
      <c r="AV48" s="3"/>
      <c r="AW48" s="4"/>
      <c r="AX48" s="3"/>
      <c r="AY48" s="4"/>
      <c r="AZ48" s="3"/>
      <c r="BA48" s="4"/>
      <c r="BB48" s="3"/>
      <c r="BC48" s="4"/>
      <c r="BD48" s="3"/>
      <c r="BE48" s="4"/>
      <c r="BF48" s="3"/>
      <c r="BG48" s="4"/>
      <c r="BI48" s="4"/>
      <c r="BK48" s="4"/>
      <c r="BM48" s="4"/>
      <c r="BO48" s="4"/>
      <c r="BP48" s="14"/>
      <c r="BQ48" s="4"/>
      <c r="BR48" s="14"/>
      <c r="BS48" s="4"/>
      <c r="BT48" s="14"/>
      <c r="BU48" s="4"/>
      <c r="BV48" s="14"/>
      <c r="BW48" s="4"/>
      <c r="BX48" s="14"/>
      <c r="BY48" s="4"/>
      <c r="BZ48" s="28"/>
      <c r="CA48" s="4"/>
      <c r="CB48" s="28"/>
      <c r="CC48" s="4"/>
      <c r="CD48" s="60"/>
      <c r="CE48" s="4"/>
      <c r="CF48" s="16"/>
      <c r="CH48" s="16"/>
      <c r="CJ48" s="25"/>
      <c r="CL48" s="60"/>
      <c r="CN48" s="102"/>
      <c r="CO48" s="82" t="str">
        <f t="shared" si="0"/>
        <v/>
      </c>
      <c r="CP48" s="102"/>
      <c r="CQ48" s="82" t="str">
        <f t="shared" si="1"/>
        <v/>
      </c>
      <c r="CR48" s="102"/>
      <c r="CS48" s="82" t="str">
        <f t="shared" si="1"/>
        <v/>
      </c>
      <c r="CT48" s="102"/>
      <c r="CU48" s="82" t="str">
        <f t="shared" si="1"/>
        <v/>
      </c>
      <c r="CV48" s="102"/>
    </row>
    <row r="49" spans="1:100" ht="15" customHeight="1" x14ac:dyDescent="0.2">
      <c r="A49" s="67" t="s">
        <v>50</v>
      </c>
      <c r="B49" s="3"/>
      <c r="C49" s="4"/>
      <c r="D49" s="3"/>
      <c r="E49" s="4"/>
      <c r="F49" s="3"/>
      <c r="G49" s="4"/>
      <c r="H49" s="3"/>
      <c r="I49" s="4"/>
      <c r="J49" s="3"/>
      <c r="K49" s="4"/>
      <c r="L49" s="3"/>
      <c r="M49" s="4"/>
      <c r="N49" s="3"/>
      <c r="O49" s="4"/>
      <c r="P49" s="3"/>
      <c r="Q49" s="4"/>
      <c r="R49" s="3"/>
      <c r="S49" s="4"/>
      <c r="T49" s="3"/>
      <c r="U49" s="4"/>
      <c r="V49" s="3"/>
      <c r="W49" s="4"/>
      <c r="X49" s="3"/>
      <c r="Y49" s="4"/>
      <c r="Z49" s="3"/>
      <c r="AA49" s="4"/>
      <c r="AB49" s="3"/>
      <c r="AC49" s="4"/>
      <c r="AD49" s="3"/>
      <c r="AE49" s="4"/>
      <c r="AF49" s="3"/>
      <c r="AG49" s="4"/>
      <c r="AH49" s="3"/>
      <c r="AI49" s="4"/>
      <c r="AJ49" s="3"/>
      <c r="AK49" s="4"/>
      <c r="AL49" s="3"/>
      <c r="AM49" s="4"/>
      <c r="AN49" s="3"/>
      <c r="AO49" s="4"/>
      <c r="AP49" s="3"/>
      <c r="AQ49" s="4"/>
      <c r="AR49" s="3"/>
      <c r="AS49" s="4"/>
      <c r="AT49" s="3"/>
      <c r="AU49" s="4"/>
      <c r="AV49" s="3"/>
      <c r="AW49" s="4"/>
      <c r="AX49" s="3"/>
      <c r="AY49" s="4"/>
      <c r="AZ49" s="3"/>
      <c r="BA49" s="4"/>
      <c r="BB49" s="3"/>
      <c r="BC49" s="4"/>
      <c r="BD49" s="3"/>
      <c r="BE49" s="4"/>
      <c r="BF49" s="3"/>
      <c r="BG49" s="4"/>
      <c r="BI49" s="4"/>
      <c r="BK49" s="4"/>
      <c r="BM49" s="4"/>
      <c r="BO49" s="4"/>
      <c r="BP49" s="14"/>
      <c r="BQ49" s="4"/>
      <c r="BR49" s="14"/>
      <c r="BS49" s="4"/>
      <c r="BT49" s="14"/>
      <c r="BU49" s="4"/>
      <c r="BV49" s="14"/>
      <c r="BW49" s="4"/>
      <c r="BX49" s="14"/>
      <c r="BY49" s="4"/>
      <c r="BZ49" s="28"/>
      <c r="CA49" s="4"/>
      <c r="CB49" s="28">
        <v>147662600</v>
      </c>
      <c r="CC49" s="4">
        <f>(CD49-CB49)/CB49</f>
        <v>0.11379523318700877</v>
      </c>
      <c r="CD49" s="60">
        <v>164465900</v>
      </c>
      <c r="CE49" s="4">
        <f>(CF49-CD49)/CD49</f>
        <v>0.13121261003040752</v>
      </c>
      <c r="CF49" s="16">
        <v>186045900</v>
      </c>
      <c r="CG49" s="26">
        <f>(CH49-CF49)/CF49</f>
        <v>2.5931235248935879E-2</v>
      </c>
      <c r="CH49" s="16">
        <v>190870300</v>
      </c>
      <c r="CI49" s="26">
        <f>(CJ49-CH49)/CH49</f>
        <v>9.3194174263884957E-3</v>
      </c>
      <c r="CJ49" s="25">
        <v>192649100</v>
      </c>
      <c r="CK49" s="26">
        <f>(CL49-CJ49)/CJ49</f>
        <v>-7.7700856116119932E-2</v>
      </c>
      <c r="CL49" s="60">
        <v>177680100</v>
      </c>
      <c r="CM49" s="26">
        <f>(CN49-CL49)/CL49</f>
        <v>0.15190727605398691</v>
      </c>
      <c r="CN49" s="102">
        <v>204671000</v>
      </c>
      <c r="CO49" s="26">
        <f t="shared" si="0"/>
        <v>-1.2027595506935551E-2</v>
      </c>
      <c r="CP49" s="102">
        <v>202209300</v>
      </c>
      <c r="CQ49" s="26">
        <f t="shared" si="1"/>
        <v>2.0021334330320162E-2</v>
      </c>
      <c r="CR49" s="102">
        <v>206257800</v>
      </c>
      <c r="CS49" s="26">
        <f t="shared" si="1"/>
        <v>0.12344551333331388</v>
      </c>
      <c r="CT49" s="102">
        <v>231719400</v>
      </c>
      <c r="CU49" s="26">
        <f t="shared" si="1"/>
        <v>-6.4156475461269125E-2</v>
      </c>
      <c r="CV49" s="102">
        <v>216853100</v>
      </c>
    </row>
    <row r="50" spans="1:100" ht="15" customHeight="1" x14ac:dyDescent="0.2">
      <c r="A50" s="9"/>
      <c r="B50" s="3"/>
      <c r="C50" s="4" t="s">
        <v>1</v>
      </c>
      <c r="D50" s="3"/>
      <c r="E50" s="4" t="s">
        <v>1</v>
      </c>
      <c r="F50" s="3"/>
      <c r="G50" s="4" t="s">
        <v>1</v>
      </c>
      <c r="H50" s="3"/>
      <c r="I50" s="4" t="s">
        <v>1</v>
      </c>
      <c r="J50" s="3"/>
      <c r="K50" s="4" t="s">
        <v>1</v>
      </c>
      <c r="L50" s="3"/>
      <c r="M50" s="4" t="s">
        <v>1</v>
      </c>
      <c r="N50" s="3"/>
      <c r="O50" s="4" t="s">
        <v>1</v>
      </c>
      <c r="P50" s="3"/>
      <c r="Q50" s="4" t="s">
        <v>1</v>
      </c>
      <c r="R50" s="3"/>
      <c r="S50" s="4" t="s">
        <v>1</v>
      </c>
      <c r="T50" s="3"/>
      <c r="U50" s="4" t="s">
        <v>1</v>
      </c>
      <c r="V50" s="3"/>
      <c r="W50" s="4" t="s">
        <v>1</v>
      </c>
      <c r="X50" s="3"/>
      <c r="Y50" s="4" t="s">
        <v>1</v>
      </c>
      <c r="Z50" s="3"/>
      <c r="AA50" s="4" t="s">
        <v>1</v>
      </c>
      <c r="AB50" s="3"/>
      <c r="AC50" s="4" t="s">
        <v>1</v>
      </c>
      <c r="AD50" s="3"/>
      <c r="AE50" s="4" t="s">
        <v>1</v>
      </c>
      <c r="AF50" s="3"/>
      <c r="AG50" s="4" t="s">
        <v>1</v>
      </c>
      <c r="AH50" s="3"/>
      <c r="AI50" s="4" t="s">
        <v>1</v>
      </c>
      <c r="AJ50" s="3"/>
      <c r="AK50" s="4" t="s">
        <v>1</v>
      </c>
      <c r="AL50" s="3"/>
      <c r="AM50" s="4" t="s">
        <v>1</v>
      </c>
      <c r="AN50" s="3"/>
      <c r="AO50" s="4" t="s">
        <v>1</v>
      </c>
      <c r="AP50" s="3"/>
      <c r="AQ50" s="4" t="s">
        <v>1</v>
      </c>
      <c r="AR50" s="3"/>
      <c r="AS50" s="4" t="s">
        <v>1</v>
      </c>
      <c r="AT50" s="3"/>
      <c r="AU50" s="4" t="s">
        <v>1</v>
      </c>
      <c r="AV50" s="3"/>
      <c r="AW50" s="4" t="s">
        <v>1</v>
      </c>
      <c r="AX50" s="3"/>
      <c r="AY50" s="4" t="s">
        <v>1</v>
      </c>
      <c r="AZ50" s="3"/>
      <c r="BA50" s="4"/>
      <c r="BB50" s="3"/>
      <c r="BC50" s="4"/>
      <c r="BD50" s="3"/>
      <c r="BE50" s="4"/>
      <c r="BF50" s="3"/>
      <c r="BG50" s="4"/>
      <c r="BI50" s="4"/>
      <c r="BK50" s="4"/>
      <c r="BM50" s="4"/>
      <c r="BO50" s="4"/>
      <c r="BP50" s="14"/>
      <c r="BQ50" s="4"/>
      <c r="BR50" s="14"/>
      <c r="BS50" s="4"/>
      <c r="BT50" s="14"/>
      <c r="BU50" s="4"/>
      <c r="BV50" s="14"/>
      <c r="BW50" s="4"/>
      <c r="BX50" s="14"/>
      <c r="BY50" s="4"/>
      <c r="BZ50" s="28"/>
      <c r="CA50" s="4"/>
      <c r="CB50" s="28"/>
      <c r="CC50" s="4"/>
      <c r="CD50" s="60"/>
      <c r="CE50" s="4"/>
      <c r="CF50" s="16"/>
      <c r="CH50" s="16"/>
      <c r="CJ50" s="25"/>
      <c r="CL50" s="60"/>
      <c r="CN50" s="102"/>
      <c r="CO50" s="82" t="str">
        <f t="shared" si="0"/>
        <v/>
      </c>
      <c r="CP50" s="102"/>
      <c r="CQ50" s="82" t="str">
        <f t="shared" si="1"/>
        <v/>
      </c>
      <c r="CR50" s="102"/>
      <c r="CS50" s="82" t="str">
        <f t="shared" si="1"/>
        <v/>
      </c>
      <c r="CT50" s="102"/>
      <c r="CU50" s="82" t="str">
        <f t="shared" si="1"/>
        <v/>
      </c>
      <c r="CV50" s="102"/>
    </row>
    <row r="51" spans="1:100" ht="15" customHeight="1" x14ac:dyDescent="0.2">
      <c r="A51" s="9" t="s">
        <v>48</v>
      </c>
      <c r="B51" s="3"/>
      <c r="C51" s="4"/>
      <c r="D51" s="3"/>
      <c r="E51" s="4"/>
      <c r="F51" s="3"/>
      <c r="G51" s="4"/>
      <c r="H51" s="3"/>
      <c r="I51" s="4"/>
      <c r="J51" s="3"/>
      <c r="K51" s="4"/>
      <c r="L51" s="3"/>
      <c r="M51" s="4"/>
      <c r="N51" s="3"/>
      <c r="O51" s="4"/>
      <c r="P51" s="3"/>
      <c r="Q51" s="4"/>
      <c r="R51" s="3"/>
      <c r="S51" s="4"/>
      <c r="T51" s="3"/>
      <c r="U51" s="4"/>
      <c r="V51" s="3"/>
      <c r="W51" s="4"/>
      <c r="X51" s="3"/>
      <c r="Y51" s="4"/>
      <c r="Z51" s="3"/>
      <c r="AA51" s="4"/>
      <c r="AB51" s="3"/>
      <c r="AC51" s="4"/>
      <c r="AD51" s="3"/>
      <c r="AE51" s="4"/>
      <c r="AF51" s="3"/>
      <c r="AG51" s="4"/>
      <c r="AH51" s="3"/>
      <c r="AI51" s="4"/>
      <c r="AJ51" s="3"/>
      <c r="AK51" s="4"/>
      <c r="AL51" s="3"/>
      <c r="AM51" s="4"/>
      <c r="AN51" s="3"/>
      <c r="AO51" s="4"/>
      <c r="AP51" s="3"/>
      <c r="AQ51" s="4"/>
      <c r="AR51" s="3"/>
      <c r="AS51" s="4"/>
      <c r="AT51" s="3"/>
      <c r="AU51" s="4">
        <v>0</v>
      </c>
      <c r="AV51" s="3">
        <v>21548100</v>
      </c>
      <c r="AW51" s="4">
        <f>(AX51-AV51)/AV51</f>
        <v>-7.3830175282275465E-2</v>
      </c>
      <c r="AX51" s="3">
        <v>19957200</v>
      </c>
      <c r="AY51" s="4">
        <f>(AZ51-AX51)/AX51</f>
        <v>0.24843164371755558</v>
      </c>
      <c r="AZ51" s="3">
        <v>24915200</v>
      </c>
      <c r="BA51" s="4">
        <f>(BB51-AZ51)/AZ51</f>
        <v>0.11582889160030825</v>
      </c>
      <c r="BB51" s="3">
        <v>27801100</v>
      </c>
      <c r="BC51" s="4">
        <f>(BD51-BB51)/BB51</f>
        <v>7.2763307926664772E-2</v>
      </c>
      <c r="BD51" s="3">
        <v>29824000</v>
      </c>
      <c r="BE51" s="4">
        <f>(BF51-BD51)/BD51</f>
        <v>7.6378084763948501E-2</v>
      </c>
      <c r="BF51" s="3">
        <v>32101900</v>
      </c>
      <c r="BG51" s="4">
        <f>(BH51-BF51)/BF51</f>
        <v>0.12420137125839903</v>
      </c>
      <c r="BH51" s="14">
        <v>36089000</v>
      </c>
      <c r="BI51" s="4">
        <f>(BJ51-BH51)/BH51</f>
        <v>0.11587187231566405</v>
      </c>
      <c r="BJ51" s="16">
        <v>40270700</v>
      </c>
      <c r="BK51" s="4">
        <f>(BL51-BJ51)/BJ51</f>
        <v>9.9961013838845605E-2</v>
      </c>
      <c r="BL51" s="14">
        <v>44296200</v>
      </c>
      <c r="BM51" s="4">
        <f>(BN51-BL51)/BL51</f>
        <v>5.9847120068990114E-3</v>
      </c>
      <c r="BN51" s="16">
        <v>44561300</v>
      </c>
      <c r="BO51" s="4">
        <f>(BP51-BN51)/BN51</f>
        <v>5.6737572736881556E-2</v>
      </c>
      <c r="BP51" s="14">
        <v>47089600</v>
      </c>
      <c r="BQ51" s="4">
        <f>(BR51-BP51)/BP51</f>
        <v>0.20335488090788625</v>
      </c>
      <c r="BR51" s="14">
        <v>56665500</v>
      </c>
      <c r="BS51" s="4">
        <f>(BT51-BR51)/BR51</f>
        <v>-6.7234913659987114E-2</v>
      </c>
      <c r="BT51" s="14">
        <v>52855600</v>
      </c>
      <c r="BU51" s="4">
        <f>(BV51-BT51)/BT51</f>
        <v>2.5113706021689282E-2</v>
      </c>
      <c r="BV51" s="14">
        <v>54183000</v>
      </c>
      <c r="BW51" s="4">
        <f>(BX51-BV51)/BV51</f>
        <v>-3.9074986619419376E-2</v>
      </c>
      <c r="BX51" s="14">
        <v>52065800</v>
      </c>
      <c r="BY51" s="4">
        <f>(BZ51-BX51)/BX51</f>
        <v>2.0258979983021484E-2</v>
      </c>
      <c r="BZ51" s="28">
        <v>53120600</v>
      </c>
      <c r="CA51" s="4">
        <f>(CB51-BZ51)/BZ51</f>
        <v>0.31725545268690492</v>
      </c>
      <c r="CB51" s="28">
        <v>69973400</v>
      </c>
      <c r="CC51" s="4">
        <f>(CD51-CB51)/CB51</f>
        <v>2.4660799675305187E-2</v>
      </c>
      <c r="CD51" s="60">
        <v>71699000</v>
      </c>
      <c r="CE51" s="4">
        <f>(CF51-CD51)/CD51</f>
        <v>-6.6518361483423757E-2</v>
      </c>
      <c r="CF51" s="16">
        <v>66929700</v>
      </c>
      <c r="CG51" s="26">
        <f>(CH51-CF51)/CF51</f>
        <v>4.0833889887449071E-2</v>
      </c>
      <c r="CH51" s="16">
        <v>69662700</v>
      </c>
      <c r="CI51" s="26">
        <f>(CJ51-CH51)/CH51</f>
        <v>-2.2451039078301587E-3</v>
      </c>
      <c r="CJ51" s="25">
        <v>69506300</v>
      </c>
      <c r="CK51" s="26">
        <f>(CL51-CJ51)/CJ51</f>
        <v>-1.5354003881662526E-2</v>
      </c>
      <c r="CL51" s="60">
        <v>68439100</v>
      </c>
      <c r="CM51" s="26">
        <f>(CN51-CL51)/CL51</f>
        <v>9.0915865345979133E-2</v>
      </c>
      <c r="CN51" s="102">
        <v>74661300</v>
      </c>
      <c r="CO51" s="26">
        <f t="shared" si="0"/>
        <v>5.5548188954652522E-2</v>
      </c>
      <c r="CP51" s="102">
        <v>78808600</v>
      </c>
      <c r="CQ51" s="26">
        <f t="shared" si="1"/>
        <v>-5.8644614927812477E-2</v>
      </c>
      <c r="CR51" s="102">
        <v>74186900</v>
      </c>
      <c r="CS51" s="26">
        <f t="shared" si="1"/>
        <v>0.13909463800212696</v>
      </c>
      <c r="CT51" s="102">
        <v>84505900</v>
      </c>
      <c r="CU51" s="26">
        <f t="shared" si="1"/>
        <v>2.0989067035556142E-2</v>
      </c>
      <c r="CV51" s="102">
        <v>86279600</v>
      </c>
    </row>
    <row r="52" spans="1:100" ht="15" customHeight="1" x14ac:dyDescent="0.2">
      <c r="A52" s="9"/>
      <c r="B52" s="3"/>
      <c r="C52" s="4" t="s">
        <v>1</v>
      </c>
      <c r="D52" s="3"/>
      <c r="E52" s="4" t="s">
        <v>1</v>
      </c>
      <c r="F52" s="3"/>
      <c r="G52" s="4" t="s">
        <v>1</v>
      </c>
      <c r="H52" s="3"/>
      <c r="I52" s="4" t="s">
        <v>1</v>
      </c>
      <c r="J52" s="3"/>
      <c r="K52" s="4" t="s">
        <v>1</v>
      </c>
      <c r="L52" s="3"/>
      <c r="M52" s="4" t="s">
        <v>1</v>
      </c>
      <c r="N52" s="3"/>
      <c r="O52" s="4" t="s">
        <v>1</v>
      </c>
      <c r="P52" s="3"/>
      <c r="Q52" s="4" t="s">
        <v>1</v>
      </c>
      <c r="R52" s="3"/>
      <c r="S52" s="4" t="s">
        <v>1</v>
      </c>
      <c r="T52" s="3"/>
      <c r="U52" s="4" t="s">
        <v>1</v>
      </c>
      <c r="V52" s="3"/>
      <c r="W52" s="4" t="s">
        <v>1</v>
      </c>
      <c r="X52" s="3"/>
      <c r="Y52" s="4" t="s">
        <v>1</v>
      </c>
      <c r="Z52" s="3"/>
      <c r="AA52" s="4" t="s">
        <v>1</v>
      </c>
      <c r="AB52" s="3"/>
      <c r="AC52" s="4" t="s">
        <v>1</v>
      </c>
      <c r="AD52" s="3"/>
      <c r="AE52" s="4" t="s">
        <v>1</v>
      </c>
      <c r="AF52" s="3"/>
      <c r="AG52" s="4" t="s">
        <v>1</v>
      </c>
      <c r="AH52" s="3"/>
      <c r="AI52" s="4" t="s">
        <v>1</v>
      </c>
      <c r="AJ52" s="3"/>
      <c r="AK52" s="4" t="s">
        <v>1</v>
      </c>
      <c r="AL52" s="3"/>
      <c r="AM52" s="4" t="s">
        <v>1</v>
      </c>
      <c r="AN52" s="3"/>
      <c r="AO52" s="4" t="s">
        <v>1</v>
      </c>
      <c r="AP52" s="3"/>
      <c r="AQ52" s="4" t="s">
        <v>1</v>
      </c>
      <c r="AR52" s="3"/>
      <c r="AS52" s="4" t="s">
        <v>1</v>
      </c>
      <c r="AT52" s="3"/>
      <c r="AU52" s="4" t="s">
        <v>1</v>
      </c>
      <c r="AV52" s="3"/>
      <c r="AW52" s="4" t="s">
        <v>1</v>
      </c>
      <c r="AX52" s="3"/>
      <c r="AY52" s="4" t="s">
        <v>1</v>
      </c>
      <c r="AZ52" s="3"/>
      <c r="BA52" s="4"/>
      <c r="BB52" s="3"/>
      <c r="BC52" s="4"/>
      <c r="BD52" s="3"/>
      <c r="BE52" s="4"/>
      <c r="BF52" s="3"/>
      <c r="BG52" s="4"/>
      <c r="BI52" s="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28"/>
      <c r="CA52" s="14"/>
      <c r="CB52" s="28"/>
      <c r="CC52" s="4"/>
      <c r="CD52" s="60"/>
      <c r="CE52" s="4"/>
      <c r="CF52" s="16"/>
      <c r="CH52" s="16"/>
      <c r="CJ52" s="25"/>
      <c r="CL52" s="60"/>
      <c r="CN52" s="102"/>
      <c r="CO52" s="82" t="str">
        <f t="shared" si="0"/>
        <v/>
      </c>
      <c r="CP52" s="102"/>
      <c r="CQ52" s="82" t="str">
        <f t="shared" si="1"/>
        <v/>
      </c>
      <c r="CR52" s="102"/>
      <c r="CS52" s="82" t="str">
        <f t="shared" si="1"/>
        <v/>
      </c>
      <c r="CT52" s="102"/>
      <c r="CU52" s="82" t="str">
        <f t="shared" si="1"/>
        <v/>
      </c>
      <c r="CV52" s="102"/>
    </row>
    <row r="53" spans="1:100" ht="15" customHeight="1" x14ac:dyDescent="0.2">
      <c r="A53" s="9"/>
      <c r="B53" s="3"/>
      <c r="C53" s="4" t="s">
        <v>1</v>
      </c>
      <c r="D53" s="3"/>
      <c r="E53" s="4" t="s">
        <v>1</v>
      </c>
      <c r="F53" s="3"/>
      <c r="G53" s="4" t="s">
        <v>1</v>
      </c>
      <c r="H53" s="3"/>
      <c r="I53" s="4" t="s">
        <v>1</v>
      </c>
      <c r="J53" s="3"/>
      <c r="K53" s="4" t="s">
        <v>1</v>
      </c>
      <c r="L53" s="3"/>
      <c r="M53" s="4" t="s">
        <v>1</v>
      </c>
      <c r="N53" s="3"/>
      <c r="O53" s="4" t="s">
        <v>1</v>
      </c>
      <c r="P53" s="3"/>
      <c r="Q53" s="4" t="s">
        <v>1</v>
      </c>
      <c r="R53" s="3"/>
      <c r="S53" s="4" t="s">
        <v>1</v>
      </c>
      <c r="T53" s="3"/>
      <c r="U53" s="4" t="s">
        <v>1</v>
      </c>
      <c r="V53" s="3"/>
      <c r="W53" s="4" t="s">
        <v>1</v>
      </c>
      <c r="X53" s="3"/>
      <c r="Y53" s="4" t="s">
        <v>1</v>
      </c>
      <c r="Z53" s="3"/>
      <c r="AA53" s="4" t="s">
        <v>1</v>
      </c>
      <c r="AB53" s="3"/>
      <c r="AC53" s="4" t="s">
        <v>1</v>
      </c>
      <c r="AD53" s="3"/>
      <c r="AE53" s="4" t="s">
        <v>1</v>
      </c>
      <c r="AF53" s="3"/>
      <c r="AG53" s="4" t="s">
        <v>1</v>
      </c>
      <c r="AH53" s="3"/>
      <c r="AI53" s="4" t="s">
        <v>1</v>
      </c>
      <c r="AJ53" s="3"/>
      <c r="AK53" s="4" t="s">
        <v>1</v>
      </c>
      <c r="AL53" s="3"/>
      <c r="AM53" s="4" t="s">
        <v>1</v>
      </c>
      <c r="AN53" s="3"/>
      <c r="AO53" s="4" t="s">
        <v>1</v>
      </c>
      <c r="AP53" s="3"/>
      <c r="AQ53" s="4" t="s">
        <v>1</v>
      </c>
      <c r="AR53" s="3"/>
      <c r="AS53" s="4" t="s">
        <v>1</v>
      </c>
      <c r="AT53" s="3"/>
      <c r="AU53" s="4" t="s">
        <v>1</v>
      </c>
      <c r="AV53" s="3"/>
      <c r="AW53" s="4" t="s">
        <v>1</v>
      </c>
      <c r="AX53" s="3"/>
      <c r="AY53" s="4" t="s">
        <v>1</v>
      </c>
      <c r="AZ53" s="3"/>
      <c r="BA53" s="4"/>
      <c r="BB53" s="3"/>
      <c r="BC53" s="4"/>
      <c r="BD53" s="3"/>
      <c r="BE53" s="4"/>
      <c r="BF53" s="3"/>
      <c r="BG53" s="4"/>
      <c r="BI53" s="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28"/>
      <c r="CA53" s="14"/>
      <c r="CB53" s="28"/>
      <c r="CC53" s="4"/>
      <c r="CD53" s="60"/>
      <c r="CE53" s="4"/>
      <c r="CF53" s="16"/>
      <c r="CH53" s="16"/>
      <c r="CJ53" s="25"/>
      <c r="CL53" s="60"/>
      <c r="CN53" s="102"/>
      <c r="CO53" s="82" t="str">
        <f t="shared" si="0"/>
        <v/>
      </c>
      <c r="CP53" s="102"/>
      <c r="CQ53" s="82" t="str">
        <f t="shared" si="1"/>
        <v/>
      </c>
      <c r="CR53" s="102"/>
      <c r="CS53" s="82" t="str">
        <f t="shared" si="1"/>
        <v/>
      </c>
      <c r="CT53" s="102"/>
      <c r="CU53" s="82" t="str">
        <f t="shared" si="1"/>
        <v/>
      </c>
      <c r="CV53" s="102"/>
    </row>
    <row r="54" spans="1:100" ht="15" customHeight="1" x14ac:dyDescent="0.2">
      <c r="A54" s="9" t="s">
        <v>4</v>
      </c>
      <c r="B54" s="3">
        <f>SUM(B3:B53)-B5-B6-B13-B14-B21-B22-B31-B32-B35-B36</f>
        <v>1784353683</v>
      </c>
      <c r="C54" s="4">
        <f>(D54-B54)/B54</f>
        <v>5.6990267102780427E-2</v>
      </c>
      <c r="D54" s="3">
        <f>SUM(D3:D53)-D5-D6-D13-D14-D21-D22-D31-D32-D35-D36</f>
        <v>1886044476</v>
      </c>
      <c r="E54" s="4">
        <f>(F54-D54)/D54</f>
        <v>0.14856853990753927</v>
      </c>
      <c r="F54" s="3">
        <f>SUM(F3:F53)-F5-F6-F13-F14-F21-F22-F31-F32-F35-F36</f>
        <v>2166251350</v>
      </c>
      <c r="G54" s="4">
        <f>(H54-F54)/F54</f>
        <v>0.17275527468222929</v>
      </c>
      <c r="H54" s="3">
        <f>SUM(H3:H53)-H5-H6-H13-H14-H21-H22-H31-H32-H35-H36</f>
        <v>2540482697</v>
      </c>
      <c r="I54" s="4">
        <f>(J54-H54)/H54</f>
        <v>0.26261744423130784</v>
      </c>
      <c r="J54" s="3">
        <f>SUM(J3:J53)-J5-J6-J13-J14-J21-J22-J31-J32-J35-J36</f>
        <v>3207657770</v>
      </c>
      <c r="K54" s="4">
        <f>(L54-J54)/J54</f>
        <v>0.2268256348307382</v>
      </c>
      <c r="L54" s="3">
        <f>SUM(L3:L53)-L5-L6-L13-L14-L21-L22-L31-L32-L35-L36</f>
        <v>3935236780</v>
      </c>
      <c r="M54" s="4">
        <f>(N54-L54)/L54</f>
        <v>0.11395234952037625</v>
      </c>
      <c r="N54" s="3">
        <f>SUM(N3:N53)-N5-N6-N13-N14-N21-N22-N31-N32-N35-N36</f>
        <v>4383666257</v>
      </c>
      <c r="O54" s="4">
        <f>(P54-N54)/N54</f>
        <v>0.38587933885223236</v>
      </c>
      <c r="P54" s="3">
        <f>SUM(P3:P53)-P5-P6-P13-P14-P21-P22-P31-P32-P35-P36</f>
        <v>6075232494</v>
      </c>
      <c r="Q54" s="4">
        <f>(R54-P54)/P54</f>
        <v>0.49195483447781285</v>
      </c>
      <c r="R54" s="3">
        <f>SUM(R3:R53)-R5-R6-R13-R14-R21-R22-R31-R32-R35-R36</f>
        <v>9063972490</v>
      </c>
      <c r="S54" s="4">
        <f>(T54-R54)/R54</f>
        <v>0.3837470378288847</v>
      </c>
      <c r="T54" s="3">
        <f>SUM(T3:T53)-T5-T6-T13-T14-T21-T22-T31-T32-T35-T36</f>
        <v>12542245084</v>
      </c>
      <c r="U54" s="4">
        <f>(V54-T54)/T54</f>
        <v>0.22656730409654305</v>
      </c>
      <c r="V54" s="3">
        <f>SUM(V3:V53)-V5-V6-V13-V14-V21-V22-V31-V32-V35-V36</f>
        <v>15383907740</v>
      </c>
      <c r="W54" s="4">
        <f>(X54-V54)/V54</f>
        <v>0.21111280403453589</v>
      </c>
      <c r="X54" s="3">
        <f>SUM(X3:X53)-X5-X6-X13-X14-X21-X22-X31-X32-X35-X36</f>
        <v>18631647640</v>
      </c>
      <c r="Y54" s="4">
        <f>(Z54-X54)/X54</f>
        <v>0.10483440851503781</v>
      </c>
      <c r="Z54" s="3">
        <f>SUM(Z3:Z53)-Z5-Z6-Z13-Z14-Z21-Z22-Z31-Z32-Z35-Z36</f>
        <v>20584885400</v>
      </c>
      <c r="AA54" s="4">
        <f>(AB54-Z54)/Z54</f>
        <v>0.1335530544172959</v>
      </c>
      <c r="AB54" s="3">
        <f>SUM(AB3:AB53)-AB5-AB6-AB13-AB14-AB21-AB22-AB31-AB32-AB35-AB36</f>
        <v>23334059720</v>
      </c>
      <c r="AC54" s="4">
        <f>(AD54-AB54)/AB54</f>
        <v>0.23424810729849285</v>
      </c>
      <c r="AD54" s="3">
        <f>SUM(AD3:AD53)-AD5-AD6-AD13-AD14-AD21-AD22-AD31-AD32-AD35-AD36</f>
        <v>28800019045</v>
      </c>
      <c r="AE54" s="4">
        <f>(AF54-AD54)/AD54</f>
        <v>0.13309130313458792</v>
      </c>
      <c r="AF54" s="3">
        <f>SUM(AF3:AF53)-AF5-AF6-AF13-AF14-AF21-AF22-AF31-AF32-AF35-AF36</f>
        <v>32633051110</v>
      </c>
      <c r="AG54" s="4">
        <f>(AH54-AF54)/AF54</f>
        <v>0.16055124181736374</v>
      </c>
      <c r="AH54" s="3">
        <f>SUM(AH3:AH53)-AH5-AH6-AH13-AH14-AH21-AH22-AH31-AH32-AH35-AH36</f>
        <v>37872327990</v>
      </c>
      <c r="AI54" s="4">
        <f>(AJ54-AH54)/AH54</f>
        <v>0.10778869234227922</v>
      </c>
      <c r="AJ54" s="3">
        <f>SUM(AJ3:AJ53)-AJ5-AJ6-AJ13-AJ14-AJ21-AJ22-AJ31-AJ32-AJ35-AJ36</f>
        <v>41954536700</v>
      </c>
      <c r="AK54" s="4">
        <f>(AL54-AJ54)/AJ54</f>
        <v>8.388391284511551E-2</v>
      </c>
      <c r="AL54" s="3">
        <f>SUM(AL3:AL53)-AL5-AL6-AL13-AL14-AL21-AL22-AL31-AL32-AL35-AL36</f>
        <v>45473847400</v>
      </c>
      <c r="AM54" s="4">
        <f>(AN54-AL54)/AL54</f>
        <v>-8.5808351241465436E-2</v>
      </c>
      <c r="AN54" s="3">
        <f>SUM(AN3:AN53)-AN5-AN6-AN13-AN14-AN21-AN22-AN31-AN32-AN35-AN36</f>
        <v>41571811530</v>
      </c>
      <c r="AO54" s="4">
        <f>(AP54-AN54)/AN54</f>
        <v>-0.12603585884677948</v>
      </c>
      <c r="AP54" s="3">
        <f>SUM(AP3:AP53)-AP5-AP6-AP13-AP14-AP21-AP22-AP31-AP32-AP35-AP36</f>
        <v>36332272560</v>
      </c>
      <c r="AQ54" s="4">
        <f>(AR54-AP54)/AP54</f>
        <v>-6.5089552163152653E-2</v>
      </c>
      <c r="AR54" s="3">
        <f>SUM(AR3:AR53)-AR5-AR6-AR13-AR14-AR21-AR22-AR31-AR32-AR35-AR36</f>
        <v>33967421210</v>
      </c>
      <c r="AS54" s="4">
        <f>(AT54-AR54)/AR54</f>
        <v>9.7536680206521918E-3</v>
      </c>
      <c r="AT54" s="3">
        <f>SUM(AT3:AT53)-AT5-AT6-AT13-AT14-AT21-AT22-AT31-AT32-AT35-AT36</f>
        <v>34298728160</v>
      </c>
      <c r="AU54" s="4">
        <f>(AV54-AT54)/AT54</f>
        <v>4.3402902377474045E-2</v>
      </c>
      <c r="AV54" s="3">
        <f>SUM(AV3:AV53)-AV5-AV6-AV13-AV14-AV21-AV22-AV31-AV32-AV35-AV36</f>
        <v>35787392510</v>
      </c>
      <c r="AW54" s="4">
        <f>(AX54-AV54)/AV54</f>
        <v>4.1008021458672064E-2</v>
      </c>
      <c r="AX54" s="3">
        <f>SUM(AX3:AX53)-AX5-AX6-AX13-AX14-AX21-AX22-AX31-AX32-AX35-AX36</f>
        <v>37254962670</v>
      </c>
      <c r="AY54" s="4">
        <f>(AZ54-AX54)/AX54</f>
        <v>6.0936670910372434E-3</v>
      </c>
      <c r="AZ54" s="3">
        <f>SUM(AZ3:AZ53)-AZ5-AZ6-AZ13-AZ14-AZ21-AZ22-AZ31-AZ32-AZ35-AZ36</f>
        <v>37481982010</v>
      </c>
      <c r="BA54" s="4">
        <f>(BB54-AZ54)/AZ54</f>
        <v>3.6999609829330898E-2</v>
      </c>
      <c r="BB54" s="3">
        <f>SUM(BB3:BB53)-BB5-BB6-BB13-BB14-BB21-BB22-BB31-BB32-BB35-BB36</f>
        <v>38868800720</v>
      </c>
      <c r="BC54" s="4">
        <f>(BD54-BB54)/BB54</f>
        <v>2.681564778672698E-2</v>
      </c>
      <c r="BD54" s="3">
        <f>SUM(BD3:BD53)-BD5-BD6-BD13-BD14-BD21-BD22-BD31-BD32-BD35-BD36</f>
        <v>39911092790</v>
      </c>
      <c r="BE54" s="4">
        <f>(BF54-BD54)/BD54</f>
        <v>2.5250450928582555E-2</v>
      </c>
      <c r="BF54" s="3">
        <f>SUM(BF3:BF53)-BF5-BF6-BF13-BF14-BF21-BF22-BF31-BF32-BF35-BF36</f>
        <v>40918865880</v>
      </c>
      <c r="BG54" s="4">
        <f>(BH54-BF54)/BF54</f>
        <v>4.2055504300795153E-2</v>
      </c>
      <c r="BH54" s="3">
        <f>SUM(BH3:BH53)-BH5-BH6-BH13-BH14-BH21-BH22-BH31-BH32-BH35-BH36</f>
        <v>42639729420</v>
      </c>
      <c r="BI54" s="4">
        <f>(BJ54-BH54)/BH54</f>
        <v>1.2459364006911656E-2</v>
      </c>
      <c r="BJ54" s="3">
        <f>SUM(BJ3:BJ53)-BJ5-BJ6-BJ13-BJ14-BJ21-BJ22-BJ31-BJ32-BJ35-BJ36</f>
        <v>43170993330</v>
      </c>
      <c r="BK54" s="4">
        <f>(BL54-BJ54)/BJ54</f>
        <v>3.6724791988936148E-2</v>
      </c>
      <c r="BL54" s="3">
        <f>SUM(BL3:BL53)-BL5-BL6-BL13-BL14-BL21-BL22-BL31-BL32-BL35-BL36</f>
        <v>44756439080</v>
      </c>
      <c r="BM54" s="4">
        <f>(BN54-BL54)/BL54</f>
        <v>3.4229021823243763E-2</v>
      </c>
      <c r="BN54" s="3">
        <f>SUM(BN3:BN53)-BN5-BN6-BN13-BN14-BN21-BN22-BN31-BN32-BN35-BN36</f>
        <v>46288408210</v>
      </c>
      <c r="BO54" s="4">
        <f>(BP54-BN54)/BN54</f>
        <v>5.0513408657134724E-2</v>
      </c>
      <c r="BP54" s="3">
        <f>SUM(BP3:BP53)-BP5-BP6-BP13-BP14-BP21-BP22-BP31-BP32-BP35-BP36</f>
        <v>48626593490</v>
      </c>
      <c r="BQ54" s="4">
        <f>(BR54-BP54)/BP54</f>
        <v>4.3109732340824929E-2</v>
      </c>
      <c r="BR54" s="3">
        <f>SUM(BR3:BR53)-BR5-BR6-BR13-BR14-BR21-BR22-BR31-BR32-BR35-BR36</f>
        <v>50722872920</v>
      </c>
      <c r="BS54" s="4">
        <f>(BT54-BR54)/BR54</f>
        <v>5.9230689116100639E-2</v>
      </c>
      <c r="BT54" s="3">
        <f>SUM(BT3:BT53)-BT5-BT6-BT13-BT14-BT21-BT22-BT31-BT32-BT35-BT36</f>
        <v>53727223637</v>
      </c>
      <c r="BU54" s="4">
        <f>(BV54-BT54)/BT54</f>
        <v>5.469873875962105E-2</v>
      </c>
      <c r="BV54" s="3">
        <f>SUM(BV3:BV53)-BV5-BV6-BV13-BV14-BV21-BV22-BV31-BV32-BV35-BV36</f>
        <v>56666035007</v>
      </c>
      <c r="BW54" s="4">
        <f>(BX54-BV54)/BV54</f>
        <v>8.412688725108633E-2</v>
      </c>
      <c r="BX54" s="3">
        <f>SUM(BX3:BX53)-BX5-BX6-BX13-BX14-BX21-BX22-BX31-BX32-BX35-BX36</f>
        <v>61433172145</v>
      </c>
      <c r="BY54" s="4">
        <f>(BZ54-BX54)/BX54</f>
        <v>0.12780396824485027</v>
      </c>
      <c r="BZ54" s="3">
        <f>SUM(BZ3:BZ53)-BZ5-BZ6-BZ13-BZ14-BZ21-BZ22-BZ31-BZ32-BZ35-BZ36</f>
        <v>69284575327</v>
      </c>
      <c r="CA54" s="4">
        <f>(CB54-BZ54)/BZ54</f>
        <v>0.13308204447356675</v>
      </c>
      <c r="CB54" s="3">
        <f>SUM(CB3:CB53)-CB5-CB6-CB13-CB14-CB21-CB22-CB31-CB32-CB35-CB36</f>
        <v>78505108262</v>
      </c>
      <c r="CC54" s="4">
        <f>(CD54-CB54)/CB54</f>
        <v>6.4247458817165953E-2</v>
      </c>
      <c r="CD54" s="3">
        <f>SUM(CD3:CD53)-CD5-CD6-CD13-CD14-CD21-CD22-CD31-CD32-CD35-CD36-CD39-CD40</f>
        <v>83548861972</v>
      </c>
      <c r="CE54" s="4">
        <f>(CF54-CD54)/CD54</f>
        <v>4.3044679222623658E-2</v>
      </c>
      <c r="CF54" s="3">
        <f>SUM(CF3:CF53)-CF5-CF6-CF13-CF14-CF21-CF22-CF31-CF32-CF35-CF36-CF39-CF40</f>
        <v>87145195935</v>
      </c>
      <c r="CG54" s="26">
        <f>(CH54-CF54)/CF54</f>
        <v>2.6213672256860707E-2</v>
      </c>
      <c r="CH54" s="3">
        <f>SUM(CH3:CH53)-CH5-CH6-CH13-CH14-CH21-CH22-CH31-CH32-CH35-CH36-CH39-CH40</f>
        <v>89429591540</v>
      </c>
      <c r="CI54" s="26">
        <f>(CJ54-CH54)/CH54</f>
        <v>1.5922812074603825E-2</v>
      </c>
      <c r="CJ54" s="91">
        <v>90853562120</v>
      </c>
      <c r="CK54" s="26">
        <f>(CL54-CJ54)/CJ54</f>
        <v>2.9041051318550105E-2</v>
      </c>
      <c r="CL54" s="3">
        <v>93492045080</v>
      </c>
      <c r="CM54" s="26">
        <f>(CN54-CL54)/CL54</f>
        <v>4.039011700694739E-2</v>
      </c>
      <c r="CN54" s="91">
        <v>97268199720</v>
      </c>
      <c r="CO54" s="26">
        <f t="shared" si="0"/>
        <v>2.6370750948242261E-2</v>
      </c>
      <c r="CP54" s="91">
        <f>CP51+CP49+CP47+CP45+CP43+CP41+CP37+CP33+CP29+CP27+CP25+CP23+CP19+CP17+CP15+CP11+CP9+CP7+CP3</f>
        <v>99833235190</v>
      </c>
      <c r="CQ54" s="26">
        <f t="shared" si="1"/>
        <v>3.4573970916909058E-2</v>
      </c>
      <c r="CR54" s="91">
        <f>CR51+CR49+CR47+CR45+CR43+CR41+CR37+CR33+CR29+CR27+CR25+CR23+CR19+CR17+CR15+CR11+CR9+CR7+CR3</f>
        <v>103284866560</v>
      </c>
      <c r="CS54" s="26">
        <f t="shared" si="1"/>
        <v>4.1987377671449666E-2</v>
      </c>
      <c r="CT54" s="91">
        <f>CT51+CT49+CT47+CT45+CT43+CT41+CT37+CT33+CT29+CT27+CT25+CT23+CT19+CT17+CT15+CT11+CT9+CT7+CT3</f>
        <v>107621527260</v>
      </c>
      <c r="CU54" s="26">
        <f t="shared" si="1"/>
        <v>1.6292972741074552E-2</v>
      </c>
      <c r="CV54" s="91">
        <f>CV51+CV49+CV47+CV45+CV43+CV41+CV37+CV33+CV29+CV27+CV25+CV23+CV19+CV17+CV15+CV11+CV9+CV7+CV3</f>
        <v>109375001870</v>
      </c>
    </row>
    <row r="55" spans="1:100" ht="15" customHeight="1" x14ac:dyDescent="0.2">
      <c r="A55" s="3"/>
      <c r="B55" s="3" t="s">
        <v>1</v>
      </c>
      <c r="C55" s="4" t="s">
        <v>1</v>
      </c>
      <c r="D55" s="4">
        <f>(D54-B54)/B54</f>
        <v>5.6990267102780427E-2</v>
      </c>
      <c r="E55" s="4" t="s">
        <v>1</v>
      </c>
      <c r="F55" s="4">
        <f>(F54-D54)/D54</f>
        <v>0.14856853990753927</v>
      </c>
      <c r="G55" s="4" t="s">
        <v>1</v>
      </c>
      <c r="H55" s="4">
        <f>(H54-F54)/F54</f>
        <v>0.17275527468222929</v>
      </c>
      <c r="I55" s="4" t="s">
        <v>1</v>
      </c>
      <c r="J55" s="4">
        <f>(J54-H54)/H54</f>
        <v>0.26261744423130784</v>
      </c>
      <c r="K55" s="4" t="s">
        <v>1</v>
      </c>
      <c r="L55" s="4">
        <f>(L54-J54)/J54</f>
        <v>0.2268256348307382</v>
      </c>
      <c r="M55" s="4" t="s">
        <v>1</v>
      </c>
      <c r="N55" s="4">
        <f>(N54-L54)/L54</f>
        <v>0.11395234952037625</v>
      </c>
      <c r="O55" s="4" t="s">
        <v>1</v>
      </c>
      <c r="P55" s="4">
        <f>(P54-N54)/N54</f>
        <v>0.38587933885223236</v>
      </c>
      <c r="Q55" s="4" t="s">
        <v>1</v>
      </c>
      <c r="R55" s="4">
        <f>(R54-P54)/P54</f>
        <v>0.49195483447781285</v>
      </c>
      <c r="S55" s="4" t="s">
        <v>1</v>
      </c>
      <c r="T55" s="4">
        <f>(T54-R54)/R54</f>
        <v>0.3837470378288847</v>
      </c>
      <c r="U55" s="4" t="s">
        <v>1</v>
      </c>
      <c r="V55" s="4">
        <f>(V54-T54)/T54</f>
        <v>0.22656730409654305</v>
      </c>
      <c r="W55" s="4" t="s">
        <v>1</v>
      </c>
      <c r="X55" s="4">
        <f>(X54-V54)/V54</f>
        <v>0.21111280403453589</v>
      </c>
      <c r="Y55" s="4" t="s">
        <v>1</v>
      </c>
      <c r="Z55" s="4">
        <f>(Z54-X54)/X54</f>
        <v>0.10483440851503781</v>
      </c>
      <c r="AA55" s="4" t="s">
        <v>1</v>
      </c>
      <c r="AB55" s="4">
        <f>(AB54-Z54)/Z54</f>
        <v>0.1335530544172959</v>
      </c>
      <c r="AC55" s="4" t="s">
        <v>1</v>
      </c>
      <c r="AD55" s="4">
        <f>(AD54-AB54)/AB54</f>
        <v>0.23424810729849285</v>
      </c>
      <c r="AE55" s="4" t="s">
        <v>1</v>
      </c>
      <c r="AF55" s="4">
        <f>(AF54-AD54)/AD54</f>
        <v>0.13309130313458792</v>
      </c>
      <c r="AG55" s="4" t="s">
        <v>1</v>
      </c>
      <c r="AH55" s="4">
        <f>(AH54-AF54)/AF54</f>
        <v>0.16055124181736374</v>
      </c>
      <c r="AI55" s="4" t="s">
        <v>1</v>
      </c>
      <c r="AJ55" s="4">
        <f>(AJ54-AH54)/AH54</f>
        <v>0.10778869234227922</v>
      </c>
      <c r="AK55" s="4" t="s">
        <v>1</v>
      </c>
      <c r="AL55" s="4">
        <f>(AL54-AJ54)/AJ54</f>
        <v>8.388391284511551E-2</v>
      </c>
      <c r="AM55" s="4" t="s">
        <v>1</v>
      </c>
      <c r="AN55" s="4">
        <f>(AN54-AL54)/AL54</f>
        <v>-8.5808351241465436E-2</v>
      </c>
      <c r="AO55" s="4" t="s">
        <v>1</v>
      </c>
      <c r="AP55" s="4">
        <f>(AP54-AN54)/AN54</f>
        <v>-0.12603585884677948</v>
      </c>
      <c r="AQ55" s="4" t="s">
        <v>1</v>
      </c>
      <c r="AR55" s="4">
        <f>(AR54-AP54)/AP54</f>
        <v>-6.5089552163152653E-2</v>
      </c>
      <c r="AS55" s="4" t="s">
        <v>1</v>
      </c>
      <c r="AT55" s="4">
        <f>(AT54-AR54)/AR54</f>
        <v>9.7536680206521918E-3</v>
      </c>
      <c r="AU55" s="4" t="s">
        <v>1</v>
      </c>
      <c r="AV55" s="4">
        <f>(AV54-AT54)/AT54</f>
        <v>4.3402902377474045E-2</v>
      </c>
      <c r="AW55" s="4" t="s">
        <v>1</v>
      </c>
      <c r="AX55" s="4">
        <f>(AX54-AV54)/AV54</f>
        <v>4.1008021458672064E-2</v>
      </c>
      <c r="AY55" s="4" t="s">
        <v>1</v>
      </c>
      <c r="AZ55" s="4">
        <f>(AZ54-AX54)/AX54</f>
        <v>6.0936670910372434E-3</v>
      </c>
      <c r="BA55" s="4"/>
      <c r="BB55" s="4">
        <f>(BB54-AZ54)/AZ54</f>
        <v>3.6999609829330898E-2</v>
      </c>
      <c r="BC55" s="4"/>
      <c r="BD55" s="4">
        <f>(BD54-BB54)/BB54</f>
        <v>2.681564778672698E-2</v>
      </c>
      <c r="BE55" s="4"/>
      <c r="BF55" s="4">
        <f>(BF54-BD54)/BD54</f>
        <v>2.5250450928582555E-2</v>
      </c>
      <c r="BG55" s="4"/>
      <c r="BH55" s="4">
        <f>(BH54-BF54)/BF54</f>
        <v>4.2055504300795153E-2</v>
      </c>
      <c r="BI55" s="4"/>
      <c r="BJ55" s="18">
        <f>(BJ54-BH54)/BH54</f>
        <v>1.2459364006911656E-2</v>
      </c>
      <c r="BL55" s="18">
        <f>(BL54-BJ54)/BJ54</f>
        <v>3.6724791988936148E-2</v>
      </c>
      <c r="BN55" s="18">
        <f>(BN54-BL54)/BL54</f>
        <v>3.4229021823243763E-2</v>
      </c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28"/>
      <c r="CA55" s="14"/>
      <c r="CB55" s="28"/>
      <c r="CC55" s="28"/>
      <c r="CD55" s="28"/>
      <c r="CE55" s="28"/>
      <c r="CF55" s="28"/>
      <c r="CO55" s="82" t="str">
        <f t="shared" si="0"/>
        <v/>
      </c>
      <c r="CP55" s="101"/>
      <c r="CQ55" s="82" t="str">
        <f t="shared" si="1"/>
        <v/>
      </c>
      <c r="CR55" s="101"/>
      <c r="CS55" s="82" t="str">
        <f t="shared" si="1"/>
        <v/>
      </c>
      <c r="CT55" s="101"/>
      <c r="CU55" s="82" t="str">
        <f t="shared" si="1"/>
        <v/>
      </c>
      <c r="CV55" s="101"/>
    </row>
    <row r="56" spans="1:100" ht="15" customHeight="1" x14ac:dyDescent="0.2">
      <c r="A56" s="51" t="s">
        <v>1</v>
      </c>
      <c r="B56" s="51"/>
      <c r="C56" s="52" t="s">
        <v>1</v>
      </c>
      <c r="D56" s="51"/>
      <c r="E56" s="52" t="s">
        <v>1</v>
      </c>
      <c r="F56" s="51"/>
      <c r="G56" s="52" t="s">
        <v>1</v>
      </c>
      <c r="H56" s="51"/>
      <c r="I56" s="52" t="s">
        <v>1</v>
      </c>
      <c r="J56" s="51"/>
      <c r="K56" s="52" t="s">
        <v>1</v>
      </c>
      <c r="L56" s="51"/>
      <c r="M56" s="52" t="s">
        <v>1</v>
      </c>
      <c r="N56" s="51"/>
      <c r="O56" s="52" t="s">
        <v>1</v>
      </c>
      <c r="P56" s="51"/>
      <c r="Q56" s="52" t="s">
        <v>1</v>
      </c>
      <c r="R56" s="51"/>
      <c r="S56" s="52" t="s">
        <v>1</v>
      </c>
      <c r="T56" s="51"/>
      <c r="U56" s="52" t="s">
        <v>1</v>
      </c>
      <c r="V56" s="51"/>
      <c r="W56" s="52" t="s">
        <v>1</v>
      </c>
      <c r="X56" s="51"/>
      <c r="Y56" s="52" t="s">
        <v>1</v>
      </c>
      <c r="Z56" s="51"/>
      <c r="AA56" s="52" t="s">
        <v>1</v>
      </c>
      <c r="AB56" s="51"/>
      <c r="AC56" s="52" t="s">
        <v>1</v>
      </c>
      <c r="AD56" s="51"/>
      <c r="AE56" s="52" t="s">
        <v>1</v>
      </c>
      <c r="AF56" s="51"/>
      <c r="AG56" s="52" t="s">
        <v>1</v>
      </c>
      <c r="AH56" s="51"/>
      <c r="AI56" s="52" t="s">
        <v>1</v>
      </c>
      <c r="AJ56" s="51"/>
      <c r="AK56" s="52" t="s">
        <v>1</v>
      </c>
      <c r="AL56" s="51"/>
      <c r="AM56" s="52" t="s">
        <v>1</v>
      </c>
      <c r="AN56" s="51"/>
      <c r="AO56" s="52" t="s">
        <v>1</v>
      </c>
      <c r="AP56" s="51"/>
      <c r="AQ56" s="52" t="s">
        <v>1</v>
      </c>
      <c r="AR56" s="51"/>
      <c r="AS56" s="52" t="s">
        <v>1</v>
      </c>
      <c r="AT56" s="51"/>
      <c r="AU56" s="52" t="s">
        <v>1</v>
      </c>
      <c r="AV56" s="51"/>
      <c r="AW56" s="52" t="s">
        <v>1</v>
      </c>
      <c r="AX56" s="51"/>
      <c r="AY56" s="52" t="s">
        <v>1</v>
      </c>
      <c r="AZ56" s="51"/>
      <c r="BA56" s="51"/>
      <c r="BB56" s="51"/>
      <c r="BC56" s="51"/>
      <c r="BD56" s="51"/>
      <c r="BE56" s="51"/>
      <c r="BF56" s="51"/>
      <c r="BG56" s="51"/>
      <c r="BH56" s="53"/>
      <c r="BI56" s="52"/>
      <c r="BJ56" s="54"/>
      <c r="BK56" s="53"/>
      <c r="BL56" s="53"/>
      <c r="BM56" s="53"/>
      <c r="BN56" s="54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5"/>
      <c r="CA56" s="53"/>
      <c r="CB56" s="55"/>
      <c r="CC56" s="55"/>
      <c r="CD56" s="55"/>
      <c r="CE56" s="55"/>
      <c r="CF56" s="55"/>
      <c r="CG56" s="55"/>
      <c r="CH56" s="55"/>
      <c r="CI56" s="55"/>
      <c r="CJ56" s="55"/>
      <c r="CK56" s="55"/>
      <c r="CL56" s="55"/>
      <c r="CM56" s="55"/>
      <c r="CN56" s="55"/>
      <c r="CO56" s="55" t="str">
        <f t="shared" si="0"/>
        <v/>
      </c>
      <c r="CP56" s="55"/>
      <c r="CQ56" s="55" t="str">
        <f t="shared" si="1"/>
        <v/>
      </c>
      <c r="CR56" s="55"/>
      <c r="CS56" s="55" t="str">
        <f t="shared" si="1"/>
        <v/>
      </c>
      <c r="CT56" s="55"/>
      <c r="CU56" s="55" t="str">
        <f t="shared" si="1"/>
        <v/>
      </c>
      <c r="CV56" s="55"/>
    </row>
    <row r="57" spans="1:100" ht="15" customHeight="1" x14ac:dyDescent="0.2">
      <c r="A57" s="56" t="s">
        <v>30</v>
      </c>
      <c r="B57" s="3"/>
      <c r="C57" s="4" t="s">
        <v>1</v>
      </c>
      <c r="D57" s="3"/>
      <c r="E57" s="4" t="s">
        <v>1</v>
      </c>
      <c r="F57" s="3"/>
      <c r="G57" s="4" t="s">
        <v>1</v>
      </c>
      <c r="H57" s="3"/>
      <c r="I57" s="4" t="s">
        <v>1</v>
      </c>
      <c r="J57" s="3"/>
      <c r="K57" s="4" t="s">
        <v>1</v>
      </c>
      <c r="L57" s="3"/>
      <c r="M57" s="4" t="s">
        <v>1</v>
      </c>
      <c r="N57" s="3"/>
      <c r="O57" s="4" t="s">
        <v>1</v>
      </c>
      <c r="P57" s="3"/>
      <c r="Q57" s="4" t="s">
        <v>1</v>
      </c>
      <c r="R57" s="3"/>
      <c r="S57" s="4" t="s">
        <v>1</v>
      </c>
      <c r="T57" s="3"/>
      <c r="U57" s="4" t="s">
        <v>1</v>
      </c>
      <c r="V57" s="3"/>
      <c r="W57" s="4" t="s">
        <v>1</v>
      </c>
      <c r="X57" s="3"/>
      <c r="Y57" s="4" t="s">
        <v>1</v>
      </c>
      <c r="Z57" s="3"/>
      <c r="AA57" s="4" t="s">
        <v>1</v>
      </c>
      <c r="AB57" s="3"/>
      <c r="AC57" s="4" t="s">
        <v>1</v>
      </c>
      <c r="AD57" s="3"/>
      <c r="AE57" s="4" t="s">
        <v>1</v>
      </c>
      <c r="AF57" s="3"/>
      <c r="AG57" s="4" t="s">
        <v>1</v>
      </c>
      <c r="AH57" s="3"/>
      <c r="AI57" s="4" t="s">
        <v>1</v>
      </c>
      <c r="AJ57" s="3"/>
      <c r="AK57" s="4" t="s">
        <v>1</v>
      </c>
      <c r="AL57" s="3"/>
      <c r="AM57" s="4" t="s">
        <v>1</v>
      </c>
      <c r="AN57" s="3"/>
      <c r="AO57" s="4" t="s">
        <v>1</v>
      </c>
      <c r="AP57" s="3"/>
      <c r="AQ57" s="4" t="s">
        <v>1</v>
      </c>
      <c r="AR57" s="3"/>
      <c r="AS57" s="4" t="s">
        <v>1</v>
      </c>
      <c r="AT57" s="3"/>
      <c r="AU57" s="4" t="s">
        <v>1</v>
      </c>
      <c r="AV57" s="3"/>
      <c r="AW57" s="4" t="s">
        <v>1</v>
      </c>
      <c r="AX57" s="3"/>
      <c r="AY57" s="4" t="s">
        <v>1</v>
      </c>
      <c r="AZ57" s="3"/>
      <c r="BA57" s="3"/>
      <c r="BB57" s="3"/>
      <c r="BC57" s="3"/>
      <c r="BD57" s="3"/>
      <c r="BE57" s="3"/>
      <c r="BF57" s="3"/>
      <c r="BG57" s="3"/>
      <c r="BI57" s="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28"/>
      <c r="CA57" s="14"/>
      <c r="CB57" s="28"/>
      <c r="CC57" s="63"/>
      <c r="CD57" s="40"/>
      <c r="CE57" s="63"/>
      <c r="CF57" s="63"/>
      <c r="CG57" s="83"/>
      <c r="CH57" s="63"/>
      <c r="CI57" s="83"/>
      <c r="CJ57" s="83"/>
      <c r="CK57" s="83"/>
      <c r="CL57" s="94"/>
      <c r="CM57" s="83"/>
      <c r="CN57" s="95"/>
      <c r="CO57" s="83" t="str">
        <f t="shared" si="0"/>
        <v/>
      </c>
      <c r="CP57" s="95"/>
      <c r="CQ57" s="83" t="str">
        <f t="shared" si="1"/>
        <v/>
      </c>
      <c r="CR57" s="95"/>
      <c r="CS57" s="83" t="str">
        <f t="shared" si="1"/>
        <v/>
      </c>
      <c r="CT57" s="95"/>
      <c r="CU57" s="83" t="str">
        <f t="shared" si="1"/>
        <v/>
      </c>
      <c r="CV57" s="95"/>
    </row>
    <row r="58" spans="1:100" ht="15" customHeight="1" x14ac:dyDescent="0.2">
      <c r="A58" s="46" t="s">
        <v>5</v>
      </c>
      <c r="B58" s="34">
        <v>8972992</v>
      </c>
      <c r="C58" s="35">
        <f>(D58-B58)/B58</f>
        <v>1.7664119170060556E-3</v>
      </c>
      <c r="D58" s="34">
        <v>8988842</v>
      </c>
      <c r="E58" s="35">
        <f>(F58-D58)/D58</f>
        <v>6.6092829309937803E-2</v>
      </c>
      <c r="F58" s="34">
        <v>9582940</v>
      </c>
      <c r="G58" s="35">
        <f>(H58-F58)/F58</f>
        <v>0.11593206260291727</v>
      </c>
      <c r="H58" s="34">
        <v>10693910</v>
      </c>
      <c r="I58" s="35">
        <f>(J58-H58)/H58</f>
        <v>5.3472490417443196E-2</v>
      </c>
      <c r="J58" s="34">
        <v>11265740</v>
      </c>
      <c r="K58" s="35">
        <f>(L58-J58)/J58</f>
        <v>0.60502994033237056</v>
      </c>
      <c r="L58" s="34">
        <v>18081850</v>
      </c>
      <c r="M58" s="35">
        <f>(N58-L58)/L58</f>
        <v>0.17765106999560332</v>
      </c>
      <c r="N58" s="34">
        <v>21294110</v>
      </c>
      <c r="O58" s="35">
        <f>(P58-N58)/N58</f>
        <v>0.21384199668358997</v>
      </c>
      <c r="P58" s="34">
        <v>25847685</v>
      </c>
      <c r="Q58" s="35">
        <f>(R58-P58)/P58</f>
        <v>0.20496284290063113</v>
      </c>
      <c r="R58" s="34">
        <v>31145500</v>
      </c>
      <c r="S58" s="35">
        <f>(T58-R58)/R58</f>
        <v>6.1070780690629461E-2</v>
      </c>
      <c r="T58" s="34">
        <v>33047580</v>
      </c>
      <c r="U58" s="35">
        <f>(V58-T58)/T58</f>
        <v>0.29063671227968885</v>
      </c>
      <c r="V58" s="34">
        <v>42652420</v>
      </c>
      <c r="W58" s="35">
        <f>(X58-V58)/V58</f>
        <v>0.1653383325025872</v>
      </c>
      <c r="X58" s="34">
        <v>49704500</v>
      </c>
      <c r="Y58" s="35">
        <f>(Z58-X58)/X58</f>
        <v>0.1413775412688992</v>
      </c>
      <c r="Z58" s="34">
        <v>56731600</v>
      </c>
      <c r="AA58" s="35">
        <f>(AB58-Z58)/Z58</f>
        <v>0.71972146035013995</v>
      </c>
      <c r="AB58" s="34">
        <v>97562550</v>
      </c>
      <c r="AC58" s="35">
        <f>(AD58-AB58)/AB58</f>
        <v>0.19272815234944146</v>
      </c>
      <c r="AD58" s="34">
        <v>116365600</v>
      </c>
      <c r="AE58" s="35">
        <f>(AF58-AD58)/AD58</f>
        <v>9.5606433516434414E-2</v>
      </c>
      <c r="AF58" s="34">
        <v>127490900</v>
      </c>
      <c r="AG58" s="35">
        <f>(AH58-AF58)/AF58</f>
        <v>-4.3971373643138453E-2</v>
      </c>
      <c r="AH58" s="34">
        <v>121884950</v>
      </c>
      <c r="AI58" s="35">
        <f>(AJ58-AH58)/AH58</f>
        <v>-9.9433933393745493E-3</v>
      </c>
      <c r="AJ58" s="34">
        <v>120673000</v>
      </c>
      <c r="AK58" s="35">
        <f>(AL58-AJ58)/AJ58</f>
        <v>2.7423698756142634E-2</v>
      </c>
      <c r="AL58" s="34">
        <v>123982300</v>
      </c>
      <c r="AM58" s="35">
        <f>(AN58-AL58)/AL58</f>
        <v>-6.9574447320302976E-3</v>
      </c>
      <c r="AN58" s="34">
        <v>123119700</v>
      </c>
      <c r="AO58" s="35">
        <f>(AP58-AN58)/AN58</f>
        <v>-5.6986818518888531E-2</v>
      </c>
      <c r="AP58" s="34">
        <v>116103500</v>
      </c>
      <c r="AQ58" s="35">
        <f>(AR58-AP58)/AP58</f>
        <v>5.9338435103162265E-2</v>
      </c>
      <c r="AR58" s="34">
        <v>122992900</v>
      </c>
      <c r="AS58" s="35">
        <f>(AT58-AR58)/AR58</f>
        <v>7.1891141683788254E-2</v>
      </c>
      <c r="AT58" s="34">
        <v>131835000</v>
      </c>
      <c r="AU58" s="35">
        <f>(AV58-AT58)/AT58</f>
        <v>0.12869010505556189</v>
      </c>
      <c r="AV58" s="34">
        <v>148800860</v>
      </c>
      <c r="AW58" s="35">
        <f>(AX58-AV58)/AV58</f>
        <v>-1.3436481482701108E-2</v>
      </c>
      <c r="AX58" s="34">
        <v>146801500</v>
      </c>
      <c r="AY58" s="35">
        <f>(AZ58-AX58)/AX58</f>
        <v>0.16218226652997414</v>
      </c>
      <c r="AZ58" s="34">
        <v>170610100</v>
      </c>
      <c r="BA58" s="35">
        <f>(BB58-AZ58)/AZ58</f>
        <v>6.4177325961358681E-2</v>
      </c>
      <c r="BB58" s="34">
        <v>181559400</v>
      </c>
      <c r="BC58" s="35">
        <f t="shared" ref="BC58:BC64" si="4">(BD58-BB58)/BB58</f>
        <v>-1.4940564906030754E-2</v>
      </c>
      <c r="BD58" s="34">
        <v>178846800</v>
      </c>
      <c r="BE58" s="35">
        <f t="shared" ref="BE58:BE64" si="5">(BF58-BD58)/BD58</f>
        <v>-8.8545056439365985E-2</v>
      </c>
      <c r="BF58" s="34">
        <v>163010800</v>
      </c>
      <c r="BG58" s="35">
        <f t="shared" ref="BG58:BG64" si="6">(BH58-BF58)/BF58</f>
        <v>1.6008141791832197E-2</v>
      </c>
      <c r="BH58" s="36">
        <f>111274300+54346000</f>
        <v>165620300</v>
      </c>
      <c r="BI58" s="35">
        <f t="shared" ref="BI58:BK69" si="7">(BJ58-BH58)/BH58</f>
        <v>-1.7496647452033356E-2</v>
      </c>
      <c r="BJ58" s="37">
        <v>162722500</v>
      </c>
      <c r="BK58" s="35">
        <f t="shared" si="7"/>
        <v>-1.0588578715297516E-3</v>
      </c>
      <c r="BL58" s="36">
        <v>162550200</v>
      </c>
      <c r="BM58" s="35">
        <f t="shared" ref="BM58:CA69" si="8">(BN58-BL58)/BL58</f>
        <v>5.2178957638932467E-2</v>
      </c>
      <c r="BN58" s="37">
        <v>171031900</v>
      </c>
      <c r="BO58" s="35">
        <f t="shared" si="8"/>
        <v>5.0505198153093081E-2</v>
      </c>
      <c r="BP58" s="36">
        <v>179669900</v>
      </c>
      <c r="BQ58" s="35">
        <f t="shared" si="8"/>
        <v>-2.915847340038593E-2</v>
      </c>
      <c r="BR58" s="36">
        <v>174431000</v>
      </c>
      <c r="BS58" s="35">
        <f t="shared" si="8"/>
        <v>3.5995321932454666E-2</v>
      </c>
      <c r="BT58" s="36">
        <v>180709700</v>
      </c>
      <c r="BU58" s="35">
        <f t="shared" si="8"/>
        <v>3.2183662526139994E-2</v>
      </c>
      <c r="BV58" s="36">
        <v>186525600</v>
      </c>
      <c r="BW58" s="35">
        <f t="shared" si="8"/>
        <v>-6.5209815703581711E-2</v>
      </c>
      <c r="BX58" s="36">
        <v>174362300</v>
      </c>
      <c r="BY58" s="35">
        <f t="shared" si="8"/>
        <v>-1.7175731221714785E-2</v>
      </c>
      <c r="BZ58" s="38">
        <v>171367500</v>
      </c>
      <c r="CA58" s="35">
        <f t="shared" si="8"/>
        <v>0.1246490728988869</v>
      </c>
      <c r="CB58" s="38">
        <v>192728300</v>
      </c>
      <c r="CC58" s="4">
        <f>(CD58-CB58)/CB58</f>
        <v>7.2673291882925345E-2</v>
      </c>
      <c r="CD58" s="16">
        <v>206734500</v>
      </c>
      <c r="CE58" s="4">
        <f>(CF58-CD58)/CD58</f>
        <v>4.277999076109696E-2</v>
      </c>
      <c r="CF58" s="16">
        <v>215578600</v>
      </c>
      <c r="CG58" s="26">
        <f>(CH58-CF58)/CF58</f>
        <v>0.19012786983494651</v>
      </c>
      <c r="CH58" s="16">
        <v>256566100</v>
      </c>
      <c r="CI58" s="26">
        <f>(CJ58-CH58)/CH58</f>
        <v>5.5082881175650251E-2</v>
      </c>
      <c r="CJ58" s="25">
        <v>270698500</v>
      </c>
      <c r="CK58" s="26">
        <f>(CL58-CJ58)/CJ58</f>
        <v>-4.3208957567182675E-2</v>
      </c>
      <c r="CL58" s="60">
        <v>259001900</v>
      </c>
      <c r="CM58" s="26">
        <f>(CN58-CL58)/CL58</f>
        <v>0.13039363803894874</v>
      </c>
      <c r="CN58" s="102">
        <v>292774100</v>
      </c>
      <c r="CO58" s="26">
        <f t="shared" si="0"/>
        <v>-5.4277683715875158E-2</v>
      </c>
      <c r="CP58" s="102">
        <f>CP60-CP59</f>
        <v>276883000</v>
      </c>
      <c r="CQ58" s="26">
        <f t="shared" si="1"/>
        <v>0.15862981837093648</v>
      </c>
      <c r="CR58" s="102">
        <v>320804900</v>
      </c>
      <c r="CS58" s="26">
        <f t="shared" si="1"/>
        <v>-7.0429098807405999E-2</v>
      </c>
      <c r="CT58" s="102">
        <v>298210900</v>
      </c>
      <c r="CU58" s="26">
        <f t="shared" si="1"/>
        <v>6.1040022346600997E-2</v>
      </c>
      <c r="CV58" s="102">
        <v>316413700</v>
      </c>
    </row>
    <row r="59" spans="1:100" ht="15" customHeight="1" x14ac:dyDescent="0.2">
      <c r="A59" s="32" t="s">
        <v>2</v>
      </c>
      <c r="B59" s="3">
        <v>0</v>
      </c>
      <c r="C59" s="4">
        <v>0</v>
      </c>
      <c r="D59" s="3">
        <v>0</v>
      </c>
      <c r="E59" s="4">
        <v>0</v>
      </c>
      <c r="F59" s="3">
        <v>0</v>
      </c>
      <c r="G59" s="4">
        <v>0</v>
      </c>
      <c r="H59" s="3">
        <v>0</v>
      </c>
      <c r="I59" s="4">
        <v>0</v>
      </c>
      <c r="J59" s="3">
        <v>0</v>
      </c>
      <c r="K59" s="4">
        <v>0</v>
      </c>
      <c r="L59" s="3">
        <v>0</v>
      </c>
      <c r="M59" s="4">
        <v>0</v>
      </c>
      <c r="N59" s="3">
        <v>0</v>
      </c>
      <c r="O59" s="4">
        <v>0</v>
      </c>
      <c r="P59" s="3">
        <v>0</v>
      </c>
      <c r="Q59" s="4">
        <v>0</v>
      </c>
      <c r="R59" s="3">
        <v>0</v>
      </c>
      <c r="S59" s="4">
        <v>0</v>
      </c>
      <c r="T59" s="3">
        <v>0</v>
      </c>
      <c r="U59" s="4">
        <v>0</v>
      </c>
      <c r="V59" s="3">
        <v>0</v>
      </c>
      <c r="W59" s="4">
        <v>0</v>
      </c>
      <c r="X59" s="3">
        <v>0</v>
      </c>
      <c r="Y59" s="4">
        <v>0</v>
      </c>
      <c r="Z59" s="3">
        <v>0</v>
      </c>
      <c r="AA59" s="4">
        <v>0</v>
      </c>
      <c r="AB59" s="3">
        <v>0</v>
      </c>
      <c r="AC59" s="4">
        <v>0</v>
      </c>
      <c r="AD59" s="3">
        <v>0</v>
      </c>
      <c r="AE59" s="4">
        <v>0</v>
      </c>
      <c r="AF59" s="3">
        <v>0</v>
      </c>
      <c r="AG59" s="4">
        <v>0</v>
      </c>
      <c r="AH59" s="3">
        <v>0</v>
      </c>
      <c r="AI59" s="4">
        <v>0</v>
      </c>
      <c r="AJ59" s="3">
        <v>0</v>
      </c>
      <c r="AK59" s="4">
        <v>0</v>
      </c>
      <c r="AL59" s="3">
        <v>0</v>
      </c>
      <c r="AM59" s="4">
        <v>0</v>
      </c>
      <c r="AN59" s="3">
        <v>0</v>
      </c>
      <c r="AO59" s="4">
        <v>0</v>
      </c>
      <c r="AP59" s="3">
        <v>0</v>
      </c>
      <c r="AQ59" s="4">
        <v>0</v>
      </c>
      <c r="AR59" s="3">
        <v>0</v>
      </c>
      <c r="AS59" s="4">
        <v>0</v>
      </c>
      <c r="AT59" s="3">
        <v>0</v>
      </c>
      <c r="AU59" s="4">
        <v>0</v>
      </c>
      <c r="AV59" s="3">
        <v>0</v>
      </c>
      <c r="AW59" s="4">
        <v>0</v>
      </c>
      <c r="AX59" s="3">
        <v>5075540</v>
      </c>
      <c r="AY59" s="4">
        <f>(AZ59-AX59)/AX59</f>
        <v>-0.1582472012830162</v>
      </c>
      <c r="AZ59" s="3">
        <v>4272350</v>
      </c>
      <c r="BA59" s="4">
        <f>(BB59-AZ59)/AZ59</f>
        <v>-0.11566702166255105</v>
      </c>
      <c r="BB59" s="3">
        <v>3778180</v>
      </c>
      <c r="BC59" s="4">
        <f t="shared" si="4"/>
        <v>-0.11267065094834021</v>
      </c>
      <c r="BD59" s="3">
        <v>3352490</v>
      </c>
      <c r="BE59" s="4">
        <f t="shared" si="5"/>
        <v>-5.4171675381582046E-2</v>
      </c>
      <c r="BF59" s="3">
        <v>3170880</v>
      </c>
      <c r="BG59" s="4">
        <f t="shared" si="6"/>
        <v>-4.4492380664042791E-2</v>
      </c>
      <c r="BH59" s="14">
        <v>3029800</v>
      </c>
      <c r="BI59" s="4">
        <f t="shared" si="7"/>
        <v>-4.6775364710541951E-2</v>
      </c>
      <c r="BJ59" s="16">
        <v>2888080</v>
      </c>
      <c r="BK59" s="4">
        <f t="shared" si="7"/>
        <v>-4.2599235478241598E-2</v>
      </c>
      <c r="BL59" s="14">
        <v>2765050</v>
      </c>
      <c r="BM59" s="4">
        <f t="shared" si="8"/>
        <v>0</v>
      </c>
      <c r="BN59" s="16">
        <v>2765050</v>
      </c>
      <c r="BO59" s="4">
        <f t="shared" si="8"/>
        <v>-8.6797707093904265E-4</v>
      </c>
      <c r="BP59" s="14">
        <v>2762650</v>
      </c>
      <c r="BQ59" s="4">
        <f t="shared" si="8"/>
        <v>3.141910846469875E-3</v>
      </c>
      <c r="BR59" s="14">
        <v>2771330</v>
      </c>
      <c r="BS59" s="4">
        <f t="shared" si="8"/>
        <v>1.5981496249093397E-2</v>
      </c>
      <c r="BT59" s="14">
        <v>2815620</v>
      </c>
      <c r="BU59" s="4">
        <f t="shared" si="8"/>
        <v>9.8237688324418777E-3</v>
      </c>
      <c r="BV59" s="14">
        <v>2843280</v>
      </c>
      <c r="BW59" s="4">
        <f t="shared" si="8"/>
        <v>-9.8161278523395522E-3</v>
      </c>
      <c r="BX59" s="14">
        <v>2815370</v>
      </c>
      <c r="BY59" s="4">
        <f t="shared" si="8"/>
        <v>0.43786784685494268</v>
      </c>
      <c r="BZ59" s="28">
        <v>4048130</v>
      </c>
      <c r="CA59" s="4">
        <f t="shared" si="8"/>
        <v>8.2635686106918502E-2</v>
      </c>
      <c r="CB59" s="28">
        <v>4382650</v>
      </c>
      <c r="CC59" s="4">
        <f>(CD59-CB59)/CB59</f>
        <v>0.3427697854038082</v>
      </c>
      <c r="CD59" s="16">
        <v>5884890</v>
      </c>
      <c r="CE59" s="4">
        <f>(CF59-CD59)/CD59</f>
        <v>0.53606269615914659</v>
      </c>
      <c r="CF59" s="16">
        <v>9039560</v>
      </c>
      <c r="CG59" s="26">
        <f>(CH59-CF59)/CF59</f>
        <v>0.11192580169831275</v>
      </c>
      <c r="CH59" s="16">
        <v>10051320</v>
      </c>
      <c r="CI59" s="26">
        <f>(CJ59-CH59)/CH59</f>
        <v>-0.13510265318386042</v>
      </c>
      <c r="CJ59" s="25">
        <v>8693360</v>
      </c>
      <c r="CK59" s="26">
        <f>(CL59-CJ59)/CJ59</f>
        <v>-1.0996898782519072E-2</v>
      </c>
      <c r="CL59" s="60">
        <v>8597760</v>
      </c>
      <c r="CM59" s="26">
        <f>(CN59-CL59)/CL59</f>
        <v>0.45365653379484888</v>
      </c>
      <c r="CN59" s="102">
        <v>12498190</v>
      </c>
      <c r="CO59" s="26">
        <f t="shared" si="0"/>
        <v>-0.12999642348212026</v>
      </c>
      <c r="CP59" s="102">
        <v>10873470</v>
      </c>
      <c r="CQ59" s="26">
        <f t="shared" si="1"/>
        <v>-1.5018204860085538E-3</v>
      </c>
      <c r="CR59" s="102">
        <v>10857140</v>
      </c>
      <c r="CS59" s="26">
        <f t="shared" si="1"/>
        <v>-0.13553937777352043</v>
      </c>
      <c r="CT59" s="102">
        <v>9385570</v>
      </c>
      <c r="CU59" s="26">
        <f t="shared" si="1"/>
        <v>-8.99039696044035E-3</v>
      </c>
      <c r="CV59" s="102">
        <v>9301190</v>
      </c>
    </row>
    <row r="60" spans="1:100" ht="15" customHeight="1" x14ac:dyDescent="0.2">
      <c r="A60" s="47" t="s">
        <v>3</v>
      </c>
      <c r="B60" s="40">
        <f>SUM(B58:B59)</f>
        <v>8972992</v>
      </c>
      <c r="C60" s="41">
        <f>(D60-B60)/B60</f>
        <v>1.7664119170060556E-3</v>
      </c>
      <c r="D60" s="40">
        <f>SUM(D58:D59)</f>
        <v>8988842</v>
      </c>
      <c r="E60" s="41">
        <f>(F60-D60)/D60</f>
        <v>6.6092829309937803E-2</v>
      </c>
      <c r="F60" s="40">
        <f>SUM(F58:F59)</f>
        <v>9582940</v>
      </c>
      <c r="G60" s="41">
        <f>(H60-F60)/F60</f>
        <v>0.11593206260291727</v>
      </c>
      <c r="H60" s="40">
        <f>SUM(H58:H59)</f>
        <v>10693910</v>
      </c>
      <c r="I60" s="41">
        <f>(J60-H60)/H60</f>
        <v>5.3472490417443196E-2</v>
      </c>
      <c r="J60" s="40">
        <f>SUM(J58:J59)</f>
        <v>11265740</v>
      </c>
      <c r="K60" s="41">
        <f>(L60-J60)/J60</f>
        <v>0.60502994033237056</v>
      </c>
      <c r="L60" s="40">
        <f>SUM(L58:L59)</f>
        <v>18081850</v>
      </c>
      <c r="M60" s="41">
        <f>(N60-L60)/L60</f>
        <v>0.17765106999560332</v>
      </c>
      <c r="N60" s="40">
        <f>SUM(N58:N59)</f>
        <v>21294110</v>
      </c>
      <c r="O60" s="41">
        <f>(P60-N60)/N60</f>
        <v>0.21384199668358997</v>
      </c>
      <c r="P60" s="40">
        <f>SUM(P58:P59)</f>
        <v>25847685</v>
      </c>
      <c r="Q60" s="41">
        <f>(R60-P60)/P60</f>
        <v>0.20496284290063113</v>
      </c>
      <c r="R60" s="40">
        <f>SUM(R58:R59)</f>
        <v>31145500</v>
      </c>
      <c r="S60" s="41">
        <f>(T60-R60)/R60</f>
        <v>6.1070780690629461E-2</v>
      </c>
      <c r="T60" s="40">
        <f>SUM(T58:T59)</f>
        <v>33047580</v>
      </c>
      <c r="U60" s="41">
        <f>(V60-T60)/T60</f>
        <v>0.29063671227968885</v>
      </c>
      <c r="V60" s="40">
        <f>SUM(V58:V59)</f>
        <v>42652420</v>
      </c>
      <c r="W60" s="41">
        <f>(X60-V60)/V60</f>
        <v>0.1653383325025872</v>
      </c>
      <c r="X60" s="40">
        <f>SUM(X58:X59)</f>
        <v>49704500</v>
      </c>
      <c r="Y60" s="41">
        <f>(Z60-X60)/X60</f>
        <v>0.1413775412688992</v>
      </c>
      <c r="Z60" s="40">
        <f>SUM(Z58:Z59)</f>
        <v>56731600</v>
      </c>
      <c r="AA60" s="41">
        <f>(AB60-Z60)/Z60</f>
        <v>0.71972146035013995</v>
      </c>
      <c r="AB60" s="40">
        <f>SUM(AB58:AB59)</f>
        <v>97562550</v>
      </c>
      <c r="AC60" s="41">
        <f>(AD60-AB60)/AB60</f>
        <v>0.19272815234944146</v>
      </c>
      <c r="AD60" s="40">
        <f>SUM(AD58:AD59)</f>
        <v>116365600</v>
      </c>
      <c r="AE60" s="41">
        <f>(AF60-AD60)/AD60</f>
        <v>9.5606433516434414E-2</v>
      </c>
      <c r="AF60" s="40">
        <f>SUM(AF58:AF59)</f>
        <v>127490900</v>
      </c>
      <c r="AG60" s="41">
        <f>(AH60-AF60)/AF60</f>
        <v>-4.3971373643138453E-2</v>
      </c>
      <c r="AH60" s="40">
        <f>SUM(AH58:AH59)</f>
        <v>121884950</v>
      </c>
      <c r="AI60" s="41">
        <f>(AJ60-AH60)/AH60</f>
        <v>-9.9433933393745493E-3</v>
      </c>
      <c r="AJ60" s="40">
        <f>SUM(AJ58:AJ59)</f>
        <v>120673000</v>
      </c>
      <c r="AK60" s="41">
        <f t="shared" ref="AK60:AK97" si="9">(AL60-AJ60)/AJ60</f>
        <v>2.7423698756142634E-2</v>
      </c>
      <c r="AL60" s="40">
        <f>SUM(AL58:AL59)</f>
        <v>123982300</v>
      </c>
      <c r="AM60" s="41">
        <f t="shared" ref="AM60:AM97" si="10">(AN60-AL60)/AL60</f>
        <v>-6.9574447320302976E-3</v>
      </c>
      <c r="AN60" s="40">
        <f>SUM(AN58:AN59)</f>
        <v>123119700</v>
      </c>
      <c r="AO60" s="41">
        <f t="shared" ref="AO60:AO97" si="11">(AP60-AN60)/AN60</f>
        <v>-5.6986818518888531E-2</v>
      </c>
      <c r="AP60" s="40">
        <f>SUM(AP58:AP59)</f>
        <v>116103500</v>
      </c>
      <c r="AQ60" s="41">
        <f t="shared" ref="AQ60:AQ97" si="12">(AR60-AP60)/AP60</f>
        <v>5.9338435103162265E-2</v>
      </c>
      <c r="AR60" s="40">
        <f>SUM(AR58:AR59)</f>
        <v>122992900</v>
      </c>
      <c r="AS60" s="41">
        <f t="shared" ref="AS60:AS97" si="13">(AT60-AR60)/AR60</f>
        <v>7.1891141683788254E-2</v>
      </c>
      <c r="AT60" s="40">
        <f>SUM(AT58:AT59)</f>
        <v>131835000</v>
      </c>
      <c r="AU60" s="41">
        <f t="shared" ref="AU60:AU97" si="14">(AV60-AT60)/AT60</f>
        <v>0.12869010505556189</v>
      </c>
      <c r="AV60" s="40">
        <f>SUM(AV58:AV59)</f>
        <v>148800860</v>
      </c>
      <c r="AW60" s="41">
        <f>(AX60-AV60)/AV60</f>
        <v>2.0673133206353781E-2</v>
      </c>
      <c r="AX60" s="40">
        <f>SUM(AX58:AX59)</f>
        <v>151877040</v>
      </c>
      <c r="AY60" s="41">
        <f>(AZ60-AX60)/AX60</f>
        <v>0.1514739160046838</v>
      </c>
      <c r="AZ60" s="40">
        <f>SUM(AZ58:AZ59)</f>
        <v>174882450</v>
      </c>
      <c r="BA60" s="41">
        <f>(BB60-AZ60)/AZ60</f>
        <v>5.9783757604036314E-2</v>
      </c>
      <c r="BB60" s="40">
        <f>SUM(BB58:BB59)</f>
        <v>185337580</v>
      </c>
      <c r="BC60" s="41">
        <f t="shared" si="4"/>
        <v>-1.693283143116469E-2</v>
      </c>
      <c r="BD60" s="40">
        <f>SUM(BD58:BD59)</f>
        <v>182199290</v>
      </c>
      <c r="BE60" s="41">
        <f t="shared" si="5"/>
        <v>-8.7912581876691182E-2</v>
      </c>
      <c r="BF60" s="40">
        <f>SUM(BF58:BF59)</f>
        <v>166181680</v>
      </c>
      <c r="BG60" s="41">
        <f t="shared" si="6"/>
        <v>1.4853743204425422E-2</v>
      </c>
      <c r="BH60" s="48">
        <f>SUM(BH58:BH59)</f>
        <v>168650100</v>
      </c>
      <c r="BI60" s="41">
        <f t="shared" si="7"/>
        <v>-1.8022639773116054E-2</v>
      </c>
      <c r="BJ60" s="45">
        <f>SUM(BJ58:BJ59)</f>
        <v>165610580</v>
      </c>
      <c r="BK60" s="41">
        <f t="shared" si="7"/>
        <v>-1.7832797880425273E-3</v>
      </c>
      <c r="BL60" s="45">
        <f>SUM(BL58:BL59)</f>
        <v>165315250</v>
      </c>
      <c r="BM60" s="41">
        <f t="shared" si="8"/>
        <v>5.1306216456134569E-2</v>
      </c>
      <c r="BN60" s="45">
        <f>SUM(BN58:BN59)</f>
        <v>173796950</v>
      </c>
      <c r="BO60" s="41">
        <f t="shared" si="8"/>
        <v>4.9687868515529185E-2</v>
      </c>
      <c r="BP60" s="45">
        <f>SUM(BP58:BP59)</f>
        <v>182432550</v>
      </c>
      <c r="BQ60" s="41">
        <f t="shared" si="8"/>
        <v>-2.8669335598280023E-2</v>
      </c>
      <c r="BR60" s="45">
        <f>SUM(BR58:BR59)</f>
        <v>177202330</v>
      </c>
      <c r="BS60" s="41">
        <f t="shared" si="8"/>
        <v>3.5682318624139987E-2</v>
      </c>
      <c r="BT60" s="45">
        <f>SUM(BT58:BT59)</f>
        <v>183525320</v>
      </c>
      <c r="BU60" s="41">
        <f t="shared" si="8"/>
        <v>3.1840620138954126E-2</v>
      </c>
      <c r="BV60" s="45">
        <f>SUM(BV58:BV59)</f>
        <v>189368880</v>
      </c>
      <c r="BW60" s="41">
        <f t="shared" si="8"/>
        <v>-6.4378106899085005E-2</v>
      </c>
      <c r="BX60" s="45">
        <f>SUM(BX58:BX59)</f>
        <v>177177670</v>
      </c>
      <c r="BY60" s="41">
        <f t="shared" si="8"/>
        <v>-9.9450455579419231E-3</v>
      </c>
      <c r="BZ60" s="45">
        <f>SUM(BZ58:BZ59)</f>
        <v>175415630</v>
      </c>
      <c r="CA60" s="41">
        <f t="shared" si="8"/>
        <v>0.12367951476159793</v>
      </c>
      <c r="CB60" s="45">
        <f>SUM(CB58:CB59)</f>
        <v>197110950</v>
      </c>
      <c r="CC60" s="41">
        <f>(CD60-CB60)/CB60</f>
        <v>7.8678733982054272E-2</v>
      </c>
      <c r="CD60" s="45">
        <f>SUM(CD58:CD59)</f>
        <v>212619390</v>
      </c>
      <c r="CE60" s="41">
        <f>(CF60-CD60)/CD60</f>
        <v>5.6433093896092919E-2</v>
      </c>
      <c r="CF60" s="45">
        <f>SUM(CF58:CF59)</f>
        <v>224618160</v>
      </c>
      <c r="CG60" s="50">
        <f>(CH60-CF60)/CF60</f>
        <v>0.18698069648509275</v>
      </c>
      <c r="CH60" s="45">
        <f>SUM(CH58:CH59)</f>
        <v>266617420</v>
      </c>
      <c r="CI60" s="50">
        <f>(CJ60-CH60)/CH60</f>
        <v>4.7912998332967138E-2</v>
      </c>
      <c r="CJ60" s="49">
        <v>279391860</v>
      </c>
      <c r="CK60" s="50">
        <f>(CL60-CJ60)/CJ60</f>
        <v>-4.2206669872200286E-2</v>
      </c>
      <c r="CL60" s="42">
        <v>267599660</v>
      </c>
      <c r="CM60" s="50">
        <f>(CN60-CL60)/CL60</f>
        <v>0.14077981264998618</v>
      </c>
      <c r="CN60" s="49">
        <v>305272290</v>
      </c>
      <c r="CO60" s="50">
        <f t="shared" si="0"/>
        <v>-5.7377693861437651E-2</v>
      </c>
      <c r="CP60" s="49">
        <v>287756470</v>
      </c>
      <c r="CQ60" s="50">
        <f t="shared" si="1"/>
        <v>0.15257891508051924</v>
      </c>
      <c r="CR60" s="49">
        <v>331662040</v>
      </c>
      <c r="CS60" s="50">
        <f t="shared" si="1"/>
        <v>-7.2560519738707474E-2</v>
      </c>
      <c r="CT60" s="49">
        <f>SUM(CT58:CT59)</f>
        <v>307596470</v>
      </c>
      <c r="CU60" s="50">
        <f t="shared" si="1"/>
        <v>5.8903211730615856E-2</v>
      </c>
      <c r="CV60" s="49">
        <f>SUM(CV58:CV59)</f>
        <v>325714890</v>
      </c>
    </row>
    <row r="61" spans="1:100" ht="15" customHeight="1" x14ac:dyDescent="0.2">
      <c r="A61" s="32" t="s">
        <v>6</v>
      </c>
      <c r="B61" s="3">
        <v>1526630</v>
      </c>
      <c r="C61" s="4">
        <f>(D61-B61)/B61</f>
        <v>-8.4535873132324135E-2</v>
      </c>
      <c r="D61" s="3">
        <v>1397575</v>
      </c>
      <c r="E61" s="4">
        <f>(F61-D61)/D61</f>
        <v>0.12313829311485967</v>
      </c>
      <c r="F61" s="3">
        <v>1569670</v>
      </c>
      <c r="G61" s="4">
        <f>(H61-F61)/F61</f>
        <v>6.8414380092630941E-2</v>
      </c>
      <c r="H61" s="3">
        <v>1677058</v>
      </c>
      <c r="I61" s="4">
        <f>(J61-H61)/H61</f>
        <v>1.1925645982428754E-6</v>
      </c>
      <c r="J61" s="3">
        <v>1677060</v>
      </c>
      <c r="K61" s="4">
        <f>(L61-J61)/J61</f>
        <v>1.8239061214267827E-2</v>
      </c>
      <c r="L61" s="3">
        <v>1707648</v>
      </c>
      <c r="M61" s="4">
        <f>(N61-L61)/L61</f>
        <v>0.95873505546810589</v>
      </c>
      <c r="N61" s="3">
        <v>3344830</v>
      </c>
      <c r="O61" s="4">
        <f>(P61-N61)/N61</f>
        <v>6.4646035822448378E-2</v>
      </c>
      <c r="P61" s="3">
        <v>3561060</v>
      </c>
      <c r="Q61" s="4">
        <f>(R61-P61)/P61</f>
        <v>0.34462070282443991</v>
      </c>
      <c r="R61" s="3">
        <v>4788275</v>
      </c>
      <c r="S61" s="4">
        <f>(T61-R61)/R61</f>
        <v>0.10596300337804324</v>
      </c>
      <c r="T61" s="3">
        <v>5295655</v>
      </c>
      <c r="U61" s="4">
        <f>(V61-T61)/T61</f>
        <v>0.26132367006536489</v>
      </c>
      <c r="V61" s="3">
        <v>6679535</v>
      </c>
      <c r="W61" s="4">
        <f>(X61-V61)/V61</f>
        <v>0.18550168537181105</v>
      </c>
      <c r="X61" s="3">
        <v>7918600</v>
      </c>
      <c r="Y61" s="4">
        <f>(Z61-X61)/X61</f>
        <v>0.11180006566817367</v>
      </c>
      <c r="Z61" s="3">
        <v>8803900</v>
      </c>
      <c r="AA61" s="4">
        <f>(AB61-Z61)/Z61</f>
        <v>0.93187110257953865</v>
      </c>
      <c r="AB61" s="3">
        <v>17008000</v>
      </c>
      <c r="AC61" s="4">
        <f>(AD61-AB61)/AB61</f>
        <v>0.27226011288805269</v>
      </c>
      <c r="AD61" s="3">
        <v>21638600</v>
      </c>
      <c r="AE61" s="4">
        <f>(AF61-AD61)/AD61</f>
        <v>0.12999916815320769</v>
      </c>
      <c r="AF61" s="3">
        <v>24451600</v>
      </c>
      <c r="AG61" s="4">
        <f>(AH61-AF61)/AF61</f>
        <v>0.16071749905936625</v>
      </c>
      <c r="AH61" s="3">
        <v>28381400</v>
      </c>
      <c r="AI61" s="4">
        <f>(AJ61-AH61)/AH61</f>
        <v>0.22289245773640484</v>
      </c>
      <c r="AJ61" s="3">
        <v>34707400</v>
      </c>
      <c r="AK61" s="4">
        <f t="shared" si="9"/>
        <v>7.4834185216985427E-2</v>
      </c>
      <c r="AL61" s="3">
        <v>37304700</v>
      </c>
      <c r="AM61" s="4">
        <f t="shared" si="10"/>
        <v>3.6110731355566458E-2</v>
      </c>
      <c r="AN61" s="3">
        <v>38651800</v>
      </c>
      <c r="AO61" s="4">
        <f t="shared" si="11"/>
        <v>3.4151061528829188E-3</v>
      </c>
      <c r="AP61" s="3">
        <v>38783800</v>
      </c>
      <c r="AQ61" s="4">
        <f t="shared" si="12"/>
        <v>3.596089088743238E-2</v>
      </c>
      <c r="AR61" s="3">
        <v>40178500</v>
      </c>
      <c r="AS61" s="4">
        <f t="shared" si="13"/>
        <v>0.14726283957838146</v>
      </c>
      <c r="AT61" s="3">
        <v>46095300</v>
      </c>
      <c r="AU61" s="4">
        <f t="shared" si="14"/>
        <v>0.10193663996112402</v>
      </c>
      <c r="AV61" s="3">
        <v>50794100</v>
      </c>
      <c r="AW61" s="4">
        <f>(AX61-AV61)/AV61</f>
        <v>3.1519408750228864E-3</v>
      </c>
      <c r="AX61" s="3">
        <v>50954200</v>
      </c>
      <c r="AY61" s="4">
        <f>(AZ61-AX61)/AX61</f>
        <v>0.13078607847831974</v>
      </c>
      <c r="AZ61" s="3">
        <v>57618300</v>
      </c>
      <c r="BA61" s="4">
        <f>(BB61-AZ61)/AZ61</f>
        <v>0.10494929562309196</v>
      </c>
      <c r="BB61" s="3">
        <v>63665300</v>
      </c>
      <c r="BC61" s="4">
        <f t="shared" si="4"/>
        <v>0.11172648208678825</v>
      </c>
      <c r="BD61" s="3">
        <v>70778400</v>
      </c>
      <c r="BE61" s="4">
        <f t="shared" si="5"/>
        <v>0.1115071829823788</v>
      </c>
      <c r="BF61" s="3">
        <v>78670700</v>
      </c>
      <c r="BG61" s="4">
        <f t="shared" si="6"/>
        <v>0.16843246596255024</v>
      </c>
      <c r="BH61" s="14">
        <v>91921400</v>
      </c>
      <c r="BI61" s="4">
        <f t="shared" si="7"/>
        <v>0.1006229234976839</v>
      </c>
      <c r="BJ61" s="16">
        <v>101170800</v>
      </c>
      <c r="BK61" s="4">
        <f t="shared" si="7"/>
        <v>2.0589933063690315E-2</v>
      </c>
      <c r="BL61" s="14">
        <v>103253900</v>
      </c>
      <c r="BM61" s="4">
        <f t="shared" si="8"/>
        <v>-1.0052889043416279E-3</v>
      </c>
      <c r="BN61" s="16">
        <v>103150100</v>
      </c>
      <c r="BO61" s="4">
        <f t="shared" si="8"/>
        <v>2.9694590698409406E-3</v>
      </c>
      <c r="BP61" s="14">
        <v>103456400</v>
      </c>
      <c r="BQ61" s="4">
        <f t="shared" si="8"/>
        <v>-1.0261327477082133E-2</v>
      </c>
      <c r="BR61" s="14">
        <v>102394800</v>
      </c>
      <c r="BS61" s="4">
        <f t="shared" si="8"/>
        <v>-6.296511150956885E-2</v>
      </c>
      <c r="BT61" s="14">
        <v>95947500</v>
      </c>
      <c r="BU61" s="4">
        <f t="shared" si="8"/>
        <v>6.3388832434404227E-2</v>
      </c>
      <c r="BV61" s="14">
        <v>102029500</v>
      </c>
      <c r="BW61" s="4">
        <f t="shared" si="8"/>
        <v>-3.0962613753865303E-2</v>
      </c>
      <c r="BX61" s="14">
        <v>98870400</v>
      </c>
      <c r="BY61" s="4">
        <f t="shared" si="8"/>
        <v>-5.2857073502281778E-3</v>
      </c>
      <c r="BZ61" s="28">
        <v>98347800</v>
      </c>
      <c r="CA61" s="4">
        <f t="shared" si="8"/>
        <v>6.8467215331710518E-2</v>
      </c>
      <c r="CB61" s="28">
        <v>105081400</v>
      </c>
      <c r="CC61" s="4">
        <f>(CD61-CB61)/CB61</f>
        <v>-5.3697419333963957E-2</v>
      </c>
      <c r="CD61" s="16">
        <v>99438800</v>
      </c>
      <c r="CE61" s="4">
        <f>(CF61-CD61)/CD61</f>
        <v>6.1833006834354394E-2</v>
      </c>
      <c r="CF61" s="16">
        <v>105587400</v>
      </c>
      <c r="CG61" s="26">
        <f>(CH61-CF61)/CF61</f>
        <v>0.1692891386661666</v>
      </c>
      <c r="CH61" s="16">
        <v>123462200</v>
      </c>
      <c r="CI61" s="26">
        <f>(CJ61-CH61)/CH61</f>
        <v>2.7458606763851607E-2</v>
      </c>
      <c r="CJ61" s="25">
        <v>126852300</v>
      </c>
      <c r="CK61" s="26">
        <f>(CL61-CJ61)/CJ61</f>
        <v>7.5733747042820666E-3</v>
      </c>
      <c r="CL61" s="60">
        <v>127813000</v>
      </c>
      <c r="CM61" s="26">
        <f>(CN61-CL61)/CL61</f>
        <v>1.0388614616666536E-2</v>
      </c>
      <c r="CN61" s="102">
        <v>129140800</v>
      </c>
      <c r="CO61" s="26">
        <f t="shared" si="0"/>
        <v>3.7287983348407217E-2</v>
      </c>
      <c r="CP61" s="102">
        <v>133956200</v>
      </c>
      <c r="CQ61" s="26">
        <f t="shared" si="1"/>
        <v>7.9258742783088865E-2</v>
      </c>
      <c r="CR61" s="102">
        <v>144573400</v>
      </c>
      <c r="CS61" s="26">
        <f t="shared" si="1"/>
        <v>0.11857160445835824</v>
      </c>
      <c r="CT61" s="102">
        <v>161715700</v>
      </c>
      <c r="CU61" s="26">
        <f t="shared" si="1"/>
        <v>-3.6437402181730083E-2</v>
      </c>
      <c r="CV61" s="102">
        <v>155823200</v>
      </c>
    </row>
    <row r="62" spans="1:100" ht="15" customHeight="1" x14ac:dyDescent="0.2">
      <c r="A62" s="32" t="s">
        <v>7</v>
      </c>
      <c r="B62" s="3">
        <v>0</v>
      </c>
      <c r="C62" s="4">
        <v>0</v>
      </c>
      <c r="D62" s="3">
        <v>0</v>
      </c>
      <c r="E62" s="4">
        <v>0</v>
      </c>
      <c r="F62" s="3">
        <v>0</v>
      </c>
      <c r="G62" s="4">
        <v>0</v>
      </c>
      <c r="H62" s="3">
        <v>0</v>
      </c>
      <c r="I62" s="4">
        <v>0</v>
      </c>
      <c r="J62" s="3">
        <v>0</v>
      </c>
      <c r="K62" s="4">
        <v>0</v>
      </c>
      <c r="L62" s="3">
        <v>0</v>
      </c>
      <c r="M62" s="4">
        <v>0</v>
      </c>
      <c r="N62" s="3">
        <v>0</v>
      </c>
      <c r="O62" s="4">
        <v>0</v>
      </c>
      <c r="P62" s="3">
        <v>0</v>
      </c>
      <c r="Q62" s="4">
        <v>0</v>
      </c>
      <c r="R62" s="3">
        <v>0</v>
      </c>
      <c r="S62" s="4">
        <v>0</v>
      </c>
      <c r="T62" s="3">
        <v>0</v>
      </c>
      <c r="U62" s="4">
        <v>0</v>
      </c>
      <c r="V62" s="3">
        <v>0</v>
      </c>
      <c r="W62" s="4">
        <v>0</v>
      </c>
      <c r="X62" s="3">
        <v>0</v>
      </c>
      <c r="Y62" s="4">
        <v>0</v>
      </c>
      <c r="Z62" s="3">
        <v>0</v>
      </c>
      <c r="AA62" s="4">
        <v>0</v>
      </c>
      <c r="AB62" s="3">
        <v>0</v>
      </c>
      <c r="AC62" s="4">
        <v>0</v>
      </c>
      <c r="AD62" s="3">
        <v>0</v>
      </c>
      <c r="AE62" s="4">
        <v>0</v>
      </c>
      <c r="AF62" s="3">
        <v>0</v>
      </c>
      <c r="AG62" s="4">
        <v>0</v>
      </c>
      <c r="AH62" s="3">
        <v>0</v>
      </c>
      <c r="AI62" s="4">
        <v>0</v>
      </c>
      <c r="AJ62" s="3">
        <v>30870500</v>
      </c>
      <c r="AK62" s="4">
        <f t="shared" si="9"/>
        <v>4.9999190165368232E-2</v>
      </c>
      <c r="AL62" s="3">
        <v>32414000</v>
      </c>
      <c r="AM62" s="4">
        <f t="shared" si="10"/>
        <v>0</v>
      </c>
      <c r="AN62" s="3">
        <v>32414000</v>
      </c>
      <c r="AO62" s="4">
        <f t="shared" si="11"/>
        <v>-5.9835256370704019E-2</v>
      </c>
      <c r="AP62" s="3">
        <v>30474500</v>
      </c>
      <c r="AQ62" s="4">
        <f t="shared" si="12"/>
        <v>-8.9999835928399149E-2</v>
      </c>
      <c r="AR62" s="3">
        <v>27731800</v>
      </c>
      <c r="AS62" s="4">
        <f t="shared" si="13"/>
        <v>0.11432002250124405</v>
      </c>
      <c r="AT62" s="3">
        <v>30902100</v>
      </c>
      <c r="AU62" s="4">
        <f t="shared" si="14"/>
        <v>-1</v>
      </c>
      <c r="AV62" s="3">
        <v>0</v>
      </c>
      <c r="AW62" s="4">
        <v>0</v>
      </c>
      <c r="AX62" s="3">
        <v>0</v>
      </c>
      <c r="AY62" s="4">
        <v>0</v>
      </c>
      <c r="AZ62" s="3">
        <v>0</v>
      </c>
      <c r="BA62" s="4">
        <v>0</v>
      </c>
      <c r="BB62" s="3">
        <v>45915400</v>
      </c>
      <c r="BC62" s="4">
        <f t="shared" si="4"/>
        <v>4.9003166693527658E-4</v>
      </c>
      <c r="BD62" s="3">
        <v>45937900</v>
      </c>
      <c r="BE62" s="4">
        <f t="shared" si="5"/>
        <v>-1.2484245035145272E-2</v>
      </c>
      <c r="BF62" s="3">
        <v>45364400</v>
      </c>
      <c r="BG62" s="4">
        <f t="shared" si="6"/>
        <v>-1.4791334173933746E-2</v>
      </c>
      <c r="BH62" s="14">
        <v>44693400</v>
      </c>
      <c r="BI62" s="4">
        <f t="shared" si="7"/>
        <v>1.2789360397732104E-2</v>
      </c>
      <c r="BJ62" s="16">
        <v>45265000</v>
      </c>
      <c r="BK62" s="4">
        <f t="shared" si="7"/>
        <v>8.485805810228654E-2</v>
      </c>
      <c r="BL62" s="14">
        <v>49106100</v>
      </c>
      <c r="BM62" s="4">
        <f t="shared" si="8"/>
        <v>-1.5513347628909647E-2</v>
      </c>
      <c r="BN62" s="16">
        <v>48344300</v>
      </c>
      <c r="BO62" s="4">
        <f t="shared" si="8"/>
        <v>9.7529595009132417E-3</v>
      </c>
      <c r="BP62" s="14">
        <v>48815800</v>
      </c>
      <c r="BQ62" s="4">
        <f t="shared" si="8"/>
        <v>-2.1120211079199767E-3</v>
      </c>
      <c r="BR62" s="14">
        <v>48712700</v>
      </c>
      <c r="BS62" s="4">
        <f t="shared" si="8"/>
        <v>-2.9651405075062559E-2</v>
      </c>
      <c r="BT62" s="14">
        <v>47268300</v>
      </c>
      <c r="BU62" s="4">
        <f t="shared" si="8"/>
        <v>0</v>
      </c>
      <c r="BV62" s="14">
        <v>47268300</v>
      </c>
      <c r="BW62" s="4">
        <f t="shared" si="8"/>
        <v>0</v>
      </c>
      <c r="BX62" s="14">
        <v>47268300</v>
      </c>
      <c r="BY62" s="4">
        <f t="shared" si="8"/>
        <v>0.43149341101753186</v>
      </c>
      <c r="BZ62" s="28">
        <v>67664260</v>
      </c>
      <c r="CA62" s="4"/>
      <c r="CB62" s="71" t="s">
        <v>53</v>
      </c>
      <c r="CC62" s="72"/>
      <c r="CD62" s="73"/>
      <c r="CE62" s="72"/>
      <c r="CF62" s="16"/>
      <c r="CG62" s="26"/>
      <c r="CH62" s="16"/>
      <c r="CI62" s="26"/>
      <c r="CJ62" s="25"/>
      <c r="CK62" s="26"/>
      <c r="CL62" s="60"/>
      <c r="CM62" s="26"/>
      <c r="CN62" s="102"/>
      <c r="CO62" s="26" t="str">
        <f t="shared" si="0"/>
        <v/>
      </c>
      <c r="CP62" s="102"/>
      <c r="CQ62" s="26" t="str">
        <f t="shared" si="1"/>
        <v/>
      </c>
      <c r="CR62" s="102"/>
      <c r="CS62" s="26" t="str">
        <f t="shared" si="1"/>
        <v/>
      </c>
      <c r="CT62" s="102"/>
      <c r="CU62" s="26" t="str">
        <f t="shared" si="1"/>
        <v/>
      </c>
      <c r="CV62" s="102"/>
    </row>
    <row r="63" spans="1:100" ht="15" customHeight="1" x14ac:dyDescent="0.2">
      <c r="A63" s="32" t="s">
        <v>8</v>
      </c>
      <c r="B63" s="3">
        <v>4223959</v>
      </c>
      <c r="C63" s="4">
        <f t="shared" ref="C63:C96" si="15">(D63-B63)/B63</f>
        <v>-1.7332081111582759E-3</v>
      </c>
      <c r="D63" s="3">
        <v>4216638</v>
      </c>
      <c r="E63" s="4">
        <f t="shared" ref="E63:E96" si="16">(F63-D63)/D63</f>
        <v>-3.6482619565634991E-2</v>
      </c>
      <c r="F63" s="3">
        <v>4062804</v>
      </c>
      <c r="G63" s="4">
        <f t="shared" ref="G63:G96" si="17">(H63-F63)/F63</f>
        <v>0.19796377083413327</v>
      </c>
      <c r="H63" s="3">
        <v>4867092</v>
      </c>
      <c r="I63" s="4">
        <f t="shared" ref="I63:I96" si="18">(J63-H63)/H63</f>
        <v>4.1355289770565254E-3</v>
      </c>
      <c r="J63" s="3">
        <v>4887220</v>
      </c>
      <c r="K63" s="4">
        <f t="shared" ref="K63:K96" si="19">(L63-J63)/J63</f>
        <v>0.21516322162701904</v>
      </c>
      <c r="L63" s="3">
        <v>5938770</v>
      </c>
      <c r="M63" s="4">
        <f t="shared" ref="M63:M96" si="20">(N63-L63)/L63</f>
        <v>0.57267245574420289</v>
      </c>
      <c r="N63" s="3">
        <v>9339740</v>
      </c>
      <c r="O63" s="4">
        <f t="shared" ref="O63:O97" si="21">(P63-N63)/N63</f>
        <v>8.8088854721865922E-2</v>
      </c>
      <c r="P63" s="3">
        <v>10162467</v>
      </c>
      <c r="Q63" s="4">
        <f t="shared" ref="Q63:Q97" si="22">(R63-P63)/P63</f>
        <v>0.19754042005745259</v>
      </c>
      <c r="R63" s="3">
        <v>12169965</v>
      </c>
      <c r="S63" s="4">
        <f t="shared" ref="S63:S97" si="23">(T63-R63)/R63</f>
        <v>0.40845433820064397</v>
      </c>
      <c r="T63" s="3">
        <v>17140840</v>
      </c>
      <c r="U63" s="4">
        <f t="shared" ref="U63:U97" si="24">(V63-T63)/T63</f>
        <v>0.51501525012776506</v>
      </c>
      <c r="V63" s="3">
        <v>25968634</v>
      </c>
      <c r="W63" s="4">
        <f t="shared" ref="W63:W97" si="25">(X63-V63)/V63</f>
        <v>0.25897265139167502</v>
      </c>
      <c r="X63" s="3">
        <v>32693800</v>
      </c>
      <c r="Y63" s="4">
        <f t="shared" ref="Y63:Y97" si="26">(Z63-X63)/X63</f>
        <v>0.45890658167603643</v>
      </c>
      <c r="Z63" s="3">
        <v>47697200</v>
      </c>
      <c r="AA63" s="4">
        <f t="shared" ref="AA63:AA97" si="27">(AB63-Z63)/Z63</f>
        <v>0.23239728956836039</v>
      </c>
      <c r="AB63" s="3">
        <v>58781900</v>
      </c>
      <c r="AC63" s="4">
        <f t="shared" ref="AC63:AC97" si="28">(AD63-AB63)/AB63</f>
        <v>0.17712254962837201</v>
      </c>
      <c r="AD63" s="3">
        <v>69193500</v>
      </c>
      <c r="AE63" s="4">
        <f t="shared" ref="AE63:AE97" si="29">(AF63-AD63)/AD63</f>
        <v>0.46410862291978294</v>
      </c>
      <c r="AF63" s="3">
        <v>101306800</v>
      </c>
      <c r="AG63" s="4">
        <f t="shared" ref="AG63:AG97" si="30">(AH63-AF63)/AF63</f>
        <v>0.1119243723027477</v>
      </c>
      <c r="AH63" s="3">
        <v>112645500</v>
      </c>
      <c r="AI63" s="4">
        <f t="shared" ref="AI63:AI97" si="31">(AJ63-AH63)/AH63</f>
        <v>-0.15957672521316874</v>
      </c>
      <c r="AJ63" s="3">
        <v>94669900</v>
      </c>
      <c r="AK63" s="4">
        <f t="shared" si="9"/>
        <v>0.13569043592525185</v>
      </c>
      <c r="AL63" s="3">
        <v>107515700</v>
      </c>
      <c r="AM63" s="4">
        <f t="shared" si="10"/>
        <v>0.11405404047966948</v>
      </c>
      <c r="AN63" s="3">
        <v>119778300</v>
      </c>
      <c r="AO63" s="4">
        <f t="shared" si="11"/>
        <v>1.480151246093825E-2</v>
      </c>
      <c r="AP63" s="3">
        <v>121551200</v>
      </c>
      <c r="AQ63" s="4">
        <f t="shared" si="12"/>
        <v>-2.4271253595192808E-2</v>
      </c>
      <c r="AR63" s="3">
        <v>118601000</v>
      </c>
      <c r="AS63" s="4">
        <f t="shared" si="13"/>
        <v>7.5569345958297146E-2</v>
      </c>
      <c r="AT63" s="3">
        <v>127563600</v>
      </c>
      <c r="AU63" s="4">
        <f t="shared" si="14"/>
        <v>-2.9174466697396435E-2</v>
      </c>
      <c r="AV63" s="3">
        <v>123842000</v>
      </c>
      <c r="AW63" s="4">
        <f t="shared" ref="AW63:AW97" si="32">(AX63-AV63)/AV63</f>
        <v>-2.105020913744933E-2</v>
      </c>
      <c r="AX63" s="3">
        <v>121235100</v>
      </c>
      <c r="AY63" s="4">
        <f t="shared" ref="AY63:AY97" si="33">(AZ63-AX63)/AX63</f>
        <v>4.8925599929393382E-2</v>
      </c>
      <c r="AZ63" s="3">
        <v>127166600</v>
      </c>
      <c r="BA63" s="4">
        <f t="shared" ref="BA63:BA70" si="34">(BB63-AZ63)/AZ63</f>
        <v>3.0241431319230048E-2</v>
      </c>
      <c r="BB63" s="3">
        <v>131012300</v>
      </c>
      <c r="BC63" s="4">
        <f t="shared" si="4"/>
        <v>8.809859837587768E-3</v>
      </c>
      <c r="BD63" s="3">
        <v>132166500</v>
      </c>
      <c r="BE63" s="4">
        <f t="shared" si="5"/>
        <v>2.2865854811922839E-2</v>
      </c>
      <c r="BF63" s="3">
        <v>135188600</v>
      </c>
      <c r="BG63" s="4">
        <f t="shared" si="6"/>
        <v>0.12532121791334477</v>
      </c>
      <c r="BH63" s="14">
        <v>152130600</v>
      </c>
      <c r="BI63" s="4">
        <f t="shared" si="7"/>
        <v>-0.1597522129012835</v>
      </c>
      <c r="BJ63" s="16">
        <v>127827400</v>
      </c>
      <c r="BK63" s="4">
        <f t="shared" si="7"/>
        <v>0.14426719154109369</v>
      </c>
      <c r="BL63" s="14">
        <v>146268700</v>
      </c>
      <c r="BM63" s="4">
        <f t="shared" si="8"/>
        <v>1.2866047213108477E-2</v>
      </c>
      <c r="BN63" s="16">
        <v>148150600</v>
      </c>
      <c r="BO63" s="4">
        <f t="shared" si="8"/>
        <v>7.5334828208593149E-2</v>
      </c>
      <c r="BP63" s="14">
        <v>159311500</v>
      </c>
      <c r="BQ63" s="4">
        <f t="shared" si="8"/>
        <v>-7.9421761768610558E-2</v>
      </c>
      <c r="BR63" s="14">
        <v>146658700</v>
      </c>
      <c r="BS63" s="4">
        <f t="shared" si="8"/>
        <v>-2.9797073068287119E-2</v>
      </c>
      <c r="BT63" s="14">
        <v>142288700</v>
      </c>
      <c r="BU63" s="4">
        <f t="shared" si="8"/>
        <v>8.3528769326025182E-2</v>
      </c>
      <c r="BV63" s="14">
        <v>154173900</v>
      </c>
      <c r="BW63" s="4">
        <f t="shared" si="8"/>
        <v>-7.5412245522750609E-2</v>
      </c>
      <c r="BX63" s="14">
        <v>142547300</v>
      </c>
      <c r="BY63" s="4">
        <f t="shared" si="8"/>
        <v>0.32642077401676495</v>
      </c>
      <c r="BZ63" s="28">
        <v>189077700</v>
      </c>
      <c r="CA63" s="4">
        <f t="shared" si="8"/>
        <v>-9.9399876347131363E-2</v>
      </c>
      <c r="CB63" s="28">
        <v>170283400</v>
      </c>
      <c r="CC63" s="4">
        <f>(CD63-CB63)/CB63</f>
        <v>-3.8518140934465719E-3</v>
      </c>
      <c r="CD63" s="16">
        <v>169627500</v>
      </c>
      <c r="CE63" s="4">
        <f>(CF63-CD63)/CD63</f>
        <v>4.3489410620329842E-2</v>
      </c>
      <c r="CF63" s="16">
        <v>177004500</v>
      </c>
      <c r="CG63" s="26">
        <f>(CH63-CF63)/CF63</f>
        <v>-0.10270925315458082</v>
      </c>
      <c r="CH63" s="16">
        <v>158824500</v>
      </c>
      <c r="CI63" s="26">
        <f>(CJ63-CH63)/CH63</f>
        <v>6.0000188887734576E-2</v>
      </c>
      <c r="CJ63" s="25">
        <v>168354000</v>
      </c>
      <c r="CK63" s="26">
        <f>(CL63-CJ63)/CJ63</f>
        <v>0.18095619943690081</v>
      </c>
      <c r="CL63" s="60">
        <v>198818700</v>
      </c>
      <c r="CM63" s="26">
        <f>(CN63-CL63)/CL63</f>
        <v>3.6208364706136795E-2</v>
      </c>
      <c r="CN63" s="102">
        <v>206017600</v>
      </c>
      <c r="CO63" s="26">
        <f t="shared" si="0"/>
        <v>3.3968457063862534E-2</v>
      </c>
      <c r="CP63" s="102">
        <v>213015700</v>
      </c>
      <c r="CQ63" s="26">
        <f t="shared" si="1"/>
        <v>0.12940924072732662</v>
      </c>
      <c r="CR63" s="102">
        <v>240581900</v>
      </c>
      <c r="CS63" s="26">
        <f t="shared" si="1"/>
        <v>2.6874008393815263E-2</v>
      </c>
      <c r="CT63" s="102">
        <v>247047300</v>
      </c>
      <c r="CU63" s="26">
        <f t="shared" si="1"/>
        <v>3.0330224212125056E-3</v>
      </c>
      <c r="CV63" s="102">
        <v>247796600</v>
      </c>
    </row>
    <row r="64" spans="1:100" ht="15" customHeight="1" x14ac:dyDescent="0.2">
      <c r="A64" s="32" t="s">
        <v>9</v>
      </c>
      <c r="B64" s="3"/>
      <c r="C64" s="4">
        <v>0</v>
      </c>
      <c r="D64" s="3"/>
      <c r="E64" s="4">
        <v>0</v>
      </c>
      <c r="F64" s="3"/>
      <c r="G64" s="4">
        <v>0</v>
      </c>
      <c r="H64" s="3"/>
      <c r="I64" s="4">
        <v>0</v>
      </c>
      <c r="J64" s="3"/>
      <c r="K64" s="4"/>
      <c r="L64" s="3">
        <v>0</v>
      </c>
      <c r="M64" s="4">
        <v>0</v>
      </c>
      <c r="N64" s="3">
        <v>0</v>
      </c>
      <c r="O64" s="4">
        <v>0</v>
      </c>
      <c r="P64" s="3">
        <v>0</v>
      </c>
      <c r="Q64" s="4">
        <v>0</v>
      </c>
      <c r="R64" s="3">
        <v>1334765</v>
      </c>
      <c r="S64" s="4">
        <f t="shared" si="23"/>
        <v>5.8800612841960948E-2</v>
      </c>
      <c r="T64" s="3">
        <v>1413250</v>
      </c>
      <c r="U64" s="4">
        <f t="shared" si="24"/>
        <v>-1</v>
      </c>
      <c r="V64" s="3"/>
      <c r="W64" s="4">
        <v>0</v>
      </c>
      <c r="X64" s="3"/>
      <c r="Y64" s="4">
        <v>0</v>
      </c>
      <c r="Z64" s="3"/>
      <c r="AA64" s="4">
        <v>0</v>
      </c>
      <c r="AB64" s="3"/>
      <c r="AC64" s="4">
        <v>0</v>
      </c>
      <c r="AD64" s="3"/>
      <c r="AE64" s="4">
        <v>0</v>
      </c>
      <c r="AF64" s="3">
        <v>0</v>
      </c>
      <c r="AG64" s="4">
        <v>0</v>
      </c>
      <c r="AH64" s="3">
        <v>7848700</v>
      </c>
      <c r="AI64" s="4">
        <f t="shared" si="31"/>
        <v>0.16000101927707774</v>
      </c>
      <c r="AJ64" s="3">
        <v>9104500</v>
      </c>
      <c r="AK64" s="4">
        <f t="shared" si="9"/>
        <v>-6.738426053050689E-2</v>
      </c>
      <c r="AL64" s="3">
        <v>8491000</v>
      </c>
      <c r="AM64" s="4">
        <f t="shared" si="10"/>
        <v>0</v>
      </c>
      <c r="AN64" s="3">
        <v>8491000</v>
      </c>
      <c r="AO64" s="4">
        <f t="shared" si="11"/>
        <v>-2.3165704863973621E-2</v>
      </c>
      <c r="AP64" s="3">
        <v>8294300</v>
      </c>
      <c r="AQ64" s="4">
        <f t="shared" si="12"/>
        <v>1.1333084166234643E-2</v>
      </c>
      <c r="AR64" s="3">
        <v>8388300</v>
      </c>
      <c r="AS64" s="4">
        <f t="shared" si="13"/>
        <v>4.2082424329125089E-3</v>
      </c>
      <c r="AT64" s="3">
        <v>8423600</v>
      </c>
      <c r="AU64" s="4">
        <f t="shared" si="14"/>
        <v>-5.3516311315826966E-2</v>
      </c>
      <c r="AV64" s="3">
        <v>7972800</v>
      </c>
      <c r="AW64" s="4">
        <f t="shared" si="32"/>
        <v>0.32625928155729478</v>
      </c>
      <c r="AX64" s="3">
        <v>10574000</v>
      </c>
      <c r="AY64" s="4">
        <f t="shared" si="33"/>
        <v>0</v>
      </c>
      <c r="AZ64" s="3">
        <v>10574000</v>
      </c>
      <c r="BA64" s="4">
        <f t="shared" si="34"/>
        <v>-0.10958010213731795</v>
      </c>
      <c r="BB64" s="3">
        <v>9415300</v>
      </c>
      <c r="BC64" s="4">
        <f t="shared" si="4"/>
        <v>1.088653574501078E-2</v>
      </c>
      <c r="BD64" s="3">
        <v>9517800</v>
      </c>
      <c r="BE64" s="4">
        <f t="shared" si="5"/>
        <v>0.11674966904116497</v>
      </c>
      <c r="BF64" s="3">
        <v>10629000</v>
      </c>
      <c r="BG64" s="4">
        <f t="shared" si="6"/>
        <v>1.6135102079217235E-2</v>
      </c>
      <c r="BH64" s="14">
        <v>10800500</v>
      </c>
      <c r="BI64" s="4">
        <f t="shared" si="7"/>
        <v>-3.6239063006342297E-2</v>
      </c>
      <c r="BJ64" s="16">
        <v>10409100</v>
      </c>
      <c r="BK64" s="4">
        <f t="shared" si="7"/>
        <v>4.9773755656108594E-2</v>
      </c>
      <c r="BL64" s="14">
        <v>10927200</v>
      </c>
      <c r="BM64" s="4">
        <f t="shared" si="8"/>
        <v>-2.3061717548868879E-3</v>
      </c>
      <c r="BN64" s="16">
        <v>10902000</v>
      </c>
      <c r="BO64" s="4">
        <f t="shared" si="8"/>
        <v>2.999449642267474E-3</v>
      </c>
      <c r="BP64" s="14">
        <v>10934700</v>
      </c>
      <c r="BQ64" s="4">
        <f t="shared" si="8"/>
        <v>3.859273688349932E-3</v>
      </c>
      <c r="BR64" s="14">
        <v>10976900</v>
      </c>
      <c r="BS64" s="4">
        <f t="shared" si="8"/>
        <v>-1.5231987173063434E-2</v>
      </c>
      <c r="BT64" s="14">
        <v>10809700</v>
      </c>
      <c r="BU64" s="4">
        <f t="shared" si="8"/>
        <v>3.4691064506878082E-2</v>
      </c>
      <c r="BV64" s="14">
        <v>11184700</v>
      </c>
      <c r="BW64" s="4">
        <f t="shared" si="8"/>
        <v>1.0809409282323174E-2</v>
      </c>
      <c r="BX64" s="14">
        <v>11305600</v>
      </c>
      <c r="BY64" s="4">
        <f t="shared" si="8"/>
        <v>1.9627441268044155E-2</v>
      </c>
      <c r="BZ64" s="28">
        <v>11527500</v>
      </c>
      <c r="CA64" s="4">
        <f t="shared" si="8"/>
        <v>8.5014096725222297E-4</v>
      </c>
      <c r="CB64" s="28">
        <v>11537300</v>
      </c>
      <c r="CC64" s="4">
        <f>(CD64-CB64)/CB64</f>
        <v>3.2217243202482385E-2</v>
      </c>
      <c r="CD64" s="16">
        <v>11909000</v>
      </c>
      <c r="CE64" s="4">
        <f>(CF64-CD64)/CD64</f>
        <v>3.0279620455117978E-2</v>
      </c>
      <c r="CF64" s="16">
        <v>12269600</v>
      </c>
      <c r="CG64" s="26">
        <f>(CH64-CF64)/CF64</f>
        <v>-9.4306252852578737E-2</v>
      </c>
      <c r="CH64" s="16">
        <v>11112500</v>
      </c>
      <c r="CI64" s="26">
        <f>(CJ64-CH64)/CH64</f>
        <v>5.9374578177727781E-2</v>
      </c>
      <c r="CJ64" s="25">
        <v>11772300</v>
      </c>
      <c r="CK64" s="26">
        <f t="shared" ref="CK64:CK66" si="35">(CL64-CJ64)/CJ64</f>
        <v>5.6658426985380934E-2</v>
      </c>
      <c r="CL64" s="60">
        <v>12439300</v>
      </c>
      <c r="CM64" s="26">
        <f t="shared" ref="CM64:CM66" si="36">(CN64-CL64)/CL64</f>
        <v>-2.5186304695601843E-2</v>
      </c>
      <c r="CN64" s="102">
        <v>12126000</v>
      </c>
      <c r="CO64" s="26">
        <f t="shared" si="0"/>
        <v>3.890813128814119E-2</v>
      </c>
      <c r="CP64" s="102">
        <v>12597800</v>
      </c>
      <c r="CQ64" s="26">
        <f t="shared" si="1"/>
        <v>-5.3699852355173161E-2</v>
      </c>
      <c r="CR64" s="102">
        <v>11921300</v>
      </c>
      <c r="CS64" s="26">
        <f t="shared" si="1"/>
        <v>-3.0567136134482031E-2</v>
      </c>
      <c r="CT64" s="102">
        <v>11556900</v>
      </c>
      <c r="CU64" s="26">
        <f t="shared" si="1"/>
        <v>-1.3714750495375072E-2</v>
      </c>
      <c r="CV64" s="102">
        <v>11398400</v>
      </c>
    </row>
    <row r="65" spans="1:100" ht="15" customHeight="1" x14ac:dyDescent="0.2">
      <c r="A65" s="32" t="s">
        <v>10</v>
      </c>
      <c r="B65" s="3"/>
      <c r="C65" s="4">
        <v>0</v>
      </c>
      <c r="D65" s="3"/>
      <c r="E65" s="4">
        <v>0</v>
      </c>
      <c r="F65" s="3"/>
      <c r="G65" s="4">
        <v>0</v>
      </c>
      <c r="H65" s="3"/>
      <c r="I65" s="4">
        <v>0</v>
      </c>
      <c r="J65" s="3"/>
      <c r="K65" s="4"/>
      <c r="L65" s="3">
        <v>1200000</v>
      </c>
      <c r="M65" s="4">
        <f t="shared" si="20"/>
        <v>0</v>
      </c>
      <c r="N65" s="3">
        <v>1200000</v>
      </c>
      <c r="O65" s="4">
        <f t="shared" si="21"/>
        <v>0.20416666666666666</v>
      </c>
      <c r="P65" s="3">
        <v>1445000</v>
      </c>
      <c r="Q65" s="4">
        <f t="shared" si="22"/>
        <v>0.1</v>
      </c>
      <c r="R65" s="3">
        <v>1589500</v>
      </c>
      <c r="S65" s="4">
        <f t="shared" si="23"/>
        <v>0.68027681660899653</v>
      </c>
      <c r="T65" s="3">
        <v>2670800</v>
      </c>
      <c r="U65" s="4">
        <f t="shared" si="24"/>
        <v>0.14884304328291148</v>
      </c>
      <c r="V65" s="3">
        <v>3068330</v>
      </c>
      <c r="W65" s="4">
        <f t="shared" si="25"/>
        <v>0.30729093676364666</v>
      </c>
      <c r="X65" s="3">
        <v>4011200</v>
      </c>
      <c r="Y65" s="4">
        <f t="shared" si="26"/>
        <v>7.0003988831272443E-2</v>
      </c>
      <c r="Z65" s="3">
        <v>4292000</v>
      </c>
      <c r="AA65" s="4">
        <f t="shared" si="27"/>
        <v>0.34762348555452005</v>
      </c>
      <c r="AB65" s="3">
        <v>5784000</v>
      </c>
      <c r="AC65" s="4">
        <f t="shared" si="28"/>
        <v>7.7057399723374831E-2</v>
      </c>
      <c r="AD65" s="3">
        <v>6229700</v>
      </c>
      <c r="AE65" s="4">
        <f t="shared" si="29"/>
        <v>1.4420919145384208</v>
      </c>
      <c r="AF65" s="3">
        <v>15213500</v>
      </c>
      <c r="AG65" s="4">
        <f t="shared" si="30"/>
        <v>0.12385710060143951</v>
      </c>
      <c r="AH65" s="3">
        <v>17097800</v>
      </c>
      <c r="AI65" s="4">
        <f t="shared" si="31"/>
        <v>0.11999789446595469</v>
      </c>
      <c r="AJ65" s="3">
        <v>19149500</v>
      </c>
      <c r="AK65" s="4">
        <f t="shared" si="9"/>
        <v>4.9996083448654013E-2</v>
      </c>
      <c r="AL65" s="3">
        <v>20106900</v>
      </c>
      <c r="AM65" s="4">
        <f t="shared" si="10"/>
        <v>0</v>
      </c>
      <c r="AN65" s="3">
        <v>20106900</v>
      </c>
      <c r="AO65" s="4">
        <f t="shared" si="11"/>
        <v>-2.5951290353062879E-2</v>
      </c>
      <c r="AP65" s="3">
        <v>19585100</v>
      </c>
      <c r="AQ65" s="4">
        <f t="shared" si="12"/>
        <v>0</v>
      </c>
      <c r="AR65" s="3">
        <v>19585100</v>
      </c>
      <c r="AS65" s="4">
        <f t="shared" si="13"/>
        <v>3.0262801823835467E-2</v>
      </c>
      <c r="AT65" s="3">
        <v>20177800</v>
      </c>
      <c r="AU65" s="4">
        <f t="shared" si="14"/>
        <v>-1.0541287950123403E-2</v>
      </c>
      <c r="AV65" s="3">
        <v>19965100</v>
      </c>
      <c r="AW65" s="4">
        <f t="shared" si="32"/>
        <v>0</v>
      </c>
      <c r="AX65" s="3">
        <v>19965100</v>
      </c>
      <c r="AY65" s="4">
        <f t="shared" si="33"/>
        <v>-2.9120815823612204E-2</v>
      </c>
      <c r="AZ65" s="3">
        <v>19383700</v>
      </c>
      <c r="BA65" s="4">
        <f t="shared" si="34"/>
        <v>2.3215381996213313E-2</v>
      </c>
      <c r="BB65" s="3">
        <v>19833700</v>
      </c>
      <c r="BC65" s="4">
        <f t="shared" ref="BC65:BC78" si="37">(BD65-BB65)/BB65</f>
        <v>-8.5596736867049522E-2</v>
      </c>
      <c r="BD65" s="3">
        <v>18136000</v>
      </c>
      <c r="BE65" s="4">
        <f t="shared" ref="BE65:BE78" si="38">(BF65-BD65)/BD65</f>
        <v>-2.3654609616232909E-2</v>
      </c>
      <c r="BF65" s="3">
        <v>17707000</v>
      </c>
      <c r="BG65" s="4">
        <f t="shared" ref="BG65:BG78" si="39">(BH65-BF65)/BF65</f>
        <v>-5.8733834076918736E-3</v>
      </c>
      <c r="BH65" s="14">
        <v>17603000</v>
      </c>
      <c r="BI65" s="4">
        <f t="shared" si="7"/>
        <v>1.4713401124808272E-3</v>
      </c>
      <c r="BJ65" s="16">
        <v>17628900</v>
      </c>
      <c r="BK65" s="4">
        <f t="shared" si="7"/>
        <v>2.010335301692108E-2</v>
      </c>
      <c r="BL65" s="14">
        <v>17983300</v>
      </c>
      <c r="BM65" s="4">
        <f t="shared" si="8"/>
        <v>3.3586716564812909E-3</v>
      </c>
      <c r="BN65" s="16">
        <v>18043700</v>
      </c>
      <c r="BO65" s="4">
        <f t="shared" si="8"/>
        <v>-2.782134484612358E-3</v>
      </c>
      <c r="BP65" s="14">
        <v>17993500</v>
      </c>
      <c r="BQ65" s="4">
        <f t="shared" si="8"/>
        <v>1.1315197154528025E-2</v>
      </c>
      <c r="BR65" s="14">
        <v>18197100</v>
      </c>
      <c r="BS65" s="4">
        <f t="shared" si="8"/>
        <v>2.1497930989003742E-2</v>
      </c>
      <c r="BT65" s="14">
        <v>18588300</v>
      </c>
      <c r="BU65" s="4">
        <f t="shared" si="8"/>
        <v>0</v>
      </c>
      <c r="BV65" s="14">
        <v>18588300</v>
      </c>
      <c r="BW65" s="4">
        <f t="shared" si="8"/>
        <v>0</v>
      </c>
      <c r="BX65" s="14">
        <v>18588300</v>
      </c>
      <c r="BY65" s="4">
        <f t="shared" si="8"/>
        <v>0.10146339364008543</v>
      </c>
      <c r="BZ65" s="28">
        <v>20474332</v>
      </c>
      <c r="CA65" s="4">
        <f t="shared" si="8"/>
        <v>8.284363074702511E-2</v>
      </c>
      <c r="CB65" s="28">
        <v>22170500</v>
      </c>
      <c r="CC65" s="4">
        <f>(CD65-CB65)/CB65</f>
        <v>0.34525157303624188</v>
      </c>
      <c r="CD65" s="16">
        <v>29824900</v>
      </c>
      <c r="CE65" s="4">
        <f>(CF65-CD65)/CD65</f>
        <v>1.9192017408272952E-2</v>
      </c>
      <c r="CF65" s="16">
        <v>30397300</v>
      </c>
      <c r="CG65" s="26">
        <f>(CH65-CF65)/CF65</f>
        <v>-2.5755576975586648E-2</v>
      </c>
      <c r="CH65" s="16">
        <v>29614400</v>
      </c>
      <c r="CI65" s="26">
        <f>(CJ65-CH65)/CH65</f>
        <v>1.2149494840347939E-2</v>
      </c>
      <c r="CJ65" s="25">
        <v>29974200</v>
      </c>
      <c r="CK65" s="26">
        <f t="shared" si="35"/>
        <v>1.3311447845146826E-2</v>
      </c>
      <c r="CL65" s="60">
        <v>30373200</v>
      </c>
      <c r="CM65" s="26">
        <f t="shared" si="36"/>
        <v>-1.4815692781794477E-4</v>
      </c>
      <c r="CN65" s="102">
        <v>30368700</v>
      </c>
      <c r="CO65" s="26">
        <f t="shared" si="0"/>
        <v>0.13968329233717602</v>
      </c>
      <c r="CP65" s="102">
        <v>34610700</v>
      </c>
      <c r="CQ65" s="26">
        <f t="shared" si="1"/>
        <v>-1.6474674016994761E-2</v>
      </c>
      <c r="CR65" s="102">
        <v>34040500</v>
      </c>
      <c r="CS65" s="26">
        <f t="shared" si="1"/>
        <v>0.12124381251744243</v>
      </c>
      <c r="CT65" s="102">
        <v>38167700</v>
      </c>
      <c r="CU65" s="26">
        <f t="shared" si="1"/>
        <v>-2.4132971072398868E-2</v>
      </c>
      <c r="CV65" s="102">
        <v>37246600</v>
      </c>
    </row>
    <row r="66" spans="1:100" ht="15" customHeight="1" x14ac:dyDescent="0.2">
      <c r="A66" s="32" t="s">
        <v>11</v>
      </c>
      <c r="B66" s="3">
        <v>1310000</v>
      </c>
      <c r="C66" s="4">
        <f t="shared" si="15"/>
        <v>0</v>
      </c>
      <c r="D66" s="3">
        <v>1310000</v>
      </c>
      <c r="E66" s="4">
        <f t="shared" si="16"/>
        <v>0.21240458015267175</v>
      </c>
      <c r="F66" s="3">
        <v>1588250</v>
      </c>
      <c r="G66" s="4">
        <f t="shared" si="17"/>
        <v>0.1576105776798363</v>
      </c>
      <c r="H66" s="3">
        <v>1838575</v>
      </c>
      <c r="I66" s="4">
        <f t="shared" si="18"/>
        <v>3.2973906422093198E-2</v>
      </c>
      <c r="J66" s="3">
        <v>1899200</v>
      </c>
      <c r="K66" s="4">
        <f t="shared" si="19"/>
        <v>5.8340353833192922E-2</v>
      </c>
      <c r="L66" s="3">
        <v>2010000</v>
      </c>
      <c r="M66" s="4">
        <f t="shared" si="20"/>
        <v>8.7860696517412934E-2</v>
      </c>
      <c r="N66" s="3">
        <v>2186600</v>
      </c>
      <c r="O66" s="4">
        <f t="shared" si="21"/>
        <v>0.32477362114698621</v>
      </c>
      <c r="P66" s="3">
        <v>2896750</v>
      </c>
      <c r="Q66" s="4">
        <f t="shared" si="22"/>
        <v>0.14555104858893589</v>
      </c>
      <c r="R66" s="3">
        <v>3318375</v>
      </c>
      <c r="S66" s="4">
        <f t="shared" si="23"/>
        <v>0.60705164425358793</v>
      </c>
      <c r="T66" s="3">
        <v>5332800</v>
      </c>
      <c r="U66" s="4">
        <f t="shared" si="24"/>
        <v>0.14209795979597961</v>
      </c>
      <c r="V66" s="3">
        <v>6090580</v>
      </c>
      <c r="W66" s="4">
        <f t="shared" si="25"/>
        <v>0.15373248524771041</v>
      </c>
      <c r="X66" s="3">
        <v>7026900</v>
      </c>
      <c r="Y66" s="4">
        <f t="shared" si="26"/>
        <v>7.0000000000000007E-2</v>
      </c>
      <c r="Z66" s="3">
        <v>7518783</v>
      </c>
      <c r="AA66" s="4">
        <f t="shared" si="27"/>
        <v>1.0215904621798502</v>
      </c>
      <c r="AB66" s="3">
        <v>15199900</v>
      </c>
      <c r="AC66" s="4">
        <f t="shared" si="28"/>
        <v>9.5997342087776896E-2</v>
      </c>
      <c r="AD66" s="3">
        <v>16659050</v>
      </c>
      <c r="AE66" s="4">
        <f t="shared" si="29"/>
        <v>0.41273962200725733</v>
      </c>
      <c r="AF66" s="3">
        <v>23534900</v>
      </c>
      <c r="AG66" s="4">
        <f t="shared" si="30"/>
        <v>0.10574508495893332</v>
      </c>
      <c r="AH66" s="3">
        <v>26023600</v>
      </c>
      <c r="AI66" s="4">
        <f t="shared" si="31"/>
        <v>6.9998001813738303E-2</v>
      </c>
      <c r="AJ66" s="3">
        <v>27845200</v>
      </c>
      <c r="AK66" s="4">
        <f t="shared" si="9"/>
        <v>5.0001436513294931E-2</v>
      </c>
      <c r="AL66" s="3">
        <v>29237500</v>
      </c>
      <c r="AM66" s="4">
        <f t="shared" si="10"/>
        <v>-0.22141085934159899</v>
      </c>
      <c r="AN66" s="3">
        <v>22764000</v>
      </c>
      <c r="AO66" s="4">
        <f t="shared" si="11"/>
        <v>-1.8406255491126341E-3</v>
      </c>
      <c r="AP66" s="3">
        <v>22722100</v>
      </c>
      <c r="AQ66" s="4">
        <f t="shared" si="12"/>
        <v>-4.9999779949916598E-2</v>
      </c>
      <c r="AR66" s="3">
        <v>21586000</v>
      </c>
      <c r="AS66" s="4">
        <f t="shared" si="13"/>
        <v>1.7043454090614286E-2</v>
      </c>
      <c r="AT66" s="3">
        <v>21953900</v>
      </c>
      <c r="AU66" s="4">
        <f t="shared" si="14"/>
        <v>3.9136554325199621E-2</v>
      </c>
      <c r="AV66" s="3">
        <v>22813100</v>
      </c>
      <c r="AW66" s="4">
        <f t="shared" si="32"/>
        <v>0</v>
      </c>
      <c r="AX66" s="3">
        <v>22813100</v>
      </c>
      <c r="AY66" s="4">
        <f t="shared" si="33"/>
        <v>1.3790322227141423E-2</v>
      </c>
      <c r="AZ66" s="3">
        <v>23127700</v>
      </c>
      <c r="BA66" s="4">
        <f t="shared" si="34"/>
        <v>4.5473609567747764E-2</v>
      </c>
      <c r="BB66" s="3">
        <v>24179400</v>
      </c>
      <c r="BC66" s="4">
        <f t="shared" si="37"/>
        <v>-3.0356419100556671E-3</v>
      </c>
      <c r="BD66" s="3">
        <v>24106000</v>
      </c>
      <c r="BE66" s="4">
        <f t="shared" si="38"/>
        <v>2.4678503277192402E-2</v>
      </c>
      <c r="BF66" s="3">
        <v>24700900</v>
      </c>
      <c r="BG66" s="4">
        <f t="shared" si="39"/>
        <v>1.0121088705269848E-3</v>
      </c>
      <c r="BH66" s="14">
        <v>24725900</v>
      </c>
      <c r="BI66" s="4">
        <f t="shared" si="7"/>
        <v>1.6415984857982926E-2</v>
      </c>
      <c r="BJ66" s="16">
        <v>25131800</v>
      </c>
      <c r="BK66" s="4">
        <f t="shared" si="7"/>
        <v>7.5641219490844265E-3</v>
      </c>
      <c r="BL66" s="14">
        <v>25321900</v>
      </c>
      <c r="BM66" s="4">
        <f t="shared" si="8"/>
        <v>-1.0342825775317019E-2</v>
      </c>
      <c r="BN66" s="16">
        <v>25060000</v>
      </c>
      <c r="BO66" s="4">
        <f t="shared" si="8"/>
        <v>0.49585395051875497</v>
      </c>
      <c r="BP66" s="14">
        <v>37486100</v>
      </c>
      <c r="BQ66" s="4">
        <f t="shared" si="8"/>
        <v>-1.7534499454464454E-2</v>
      </c>
      <c r="BR66" s="14">
        <v>36828800</v>
      </c>
      <c r="BS66" s="4">
        <f t="shared" si="8"/>
        <v>-1.9927339473455558E-2</v>
      </c>
      <c r="BT66" s="14">
        <v>36094900</v>
      </c>
      <c r="BU66" s="4">
        <f t="shared" si="8"/>
        <v>0</v>
      </c>
      <c r="BV66" s="14">
        <v>36094900</v>
      </c>
      <c r="BW66" s="4">
        <f t="shared" si="8"/>
        <v>0</v>
      </c>
      <c r="BX66" s="14">
        <v>36094900</v>
      </c>
      <c r="BY66" s="4">
        <f t="shared" si="8"/>
        <v>1.9657624761392885E-2</v>
      </c>
      <c r="BZ66" s="28">
        <v>36804440</v>
      </c>
      <c r="CA66" s="4">
        <f t="shared" si="8"/>
        <v>0.1822187757781398</v>
      </c>
      <c r="CB66" s="28">
        <v>43510900</v>
      </c>
      <c r="CC66" s="4">
        <f>(CD66-CB66)/CB66</f>
        <v>1.5807533284763128E-2</v>
      </c>
      <c r="CD66" s="16">
        <v>44198700</v>
      </c>
      <c r="CE66" s="4">
        <f>(CF66-CD66)/CD66</f>
        <v>0.60181860552459687</v>
      </c>
      <c r="CF66" s="16">
        <v>70798300</v>
      </c>
      <c r="CG66" s="26">
        <f>(CH66-CF66)/CF66</f>
        <v>-8.3335334322999282E-4</v>
      </c>
      <c r="CH66" s="16">
        <v>70739300</v>
      </c>
      <c r="CI66" s="26">
        <f>(CJ66-CH66)/CH66</f>
        <v>2.5613767735897866E-2</v>
      </c>
      <c r="CJ66" s="25">
        <v>72551200</v>
      </c>
      <c r="CK66" s="85">
        <f t="shared" si="35"/>
        <v>1.647939661921512E-2</v>
      </c>
      <c r="CL66" s="99">
        <v>73746800</v>
      </c>
      <c r="CM66" s="85">
        <f t="shared" si="36"/>
        <v>-4.0720410919524641E-3</v>
      </c>
      <c r="CN66" s="103">
        <v>73446500</v>
      </c>
      <c r="CO66" s="85">
        <f t="shared" si="0"/>
        <v>2.2243401659711504E-2</v>
      </c>
      <c r="CP66" s="103">
        <v>75080200</v>
      </c>
      <c r="CQ66" s="85">
        <f t="shared" si="1"/>
        <v>1.798876401501337E-2</v>
      </c>
      <c r="CR66" s="103">
        <v>76430800</v>
      </c>
      <c r="CS66" s="85">
        <f t="shared" si="1"/>
        <v>6.716925637308524E-2</v>
      </c>
      <c r="CT66" s="103">
        <v>81564600</v>
      </c>
      <c r="CU66" s="85">
        <f t="shared" si="1"/>
        <v>-7.1403525549074143E-3</v>
      </c>
      <c r="CV66" s="103">
        <v>80982200</v>
      </c>
    </row>
    <row r="67" spans="1:100" ht="15" customHeight="1" x14ac:dyDescent="0.2">
      <c r="A67" s="32" t="s">
        <v>12</v>
      </c>
      <c r="B67" s="3">
        <v>0</v>
      </c>
      <c r="C67" s="4">
        <v>0</v>
      </c>
      <c r="D67" s="3">
        <v>0</v>
      </c>
      <c r="E67" s="4">
        <v>0</v>
      </c>
      <c r="F67" s="3">
        <v>0</v>
      </c>
      <c r="G67" s="4">
        <v>0</v>
      </c>
      <c r="H67" s="3">
        <v>0</v>
      </c>
      <c r="I67" s="4">
        <v>0</v>
      </c>
      <c r="J67" s="3">
        <v>0</v>
      </c>
      <c r="K67" s="4"/>
      <c r="L67" s="3"/>
      <c r="M67" s="4">
        <v>0</v>
      </c>
      <c r="N67" s="3"/>
      <c r="O67" s="4">
        <v>0</v>
      </c>
      <c r="P67" s="3"/>
      <c r="Q67" s="4">
        <v>0</v>
      </c>
      <c r="R67" s="3"/>
      <c r="S67" s="4">
        <v>0</v>
      </c>
      <c r="T67" s="3"/>
      <c r="U67" s="4">
        <v>0</v>
      </c>
      <c r="V67" s="3"/>
      <c r="W67" s="4">
        <v>0</v>
      </c>
      <c r="X67" s="3"/>
      <c r="Y67" s="4">
        <v>0</v>
      </c>
      <c r="Z67" s="3"/>
      <c r="AA67" s="4">
        <v>0</v>
      </c>
      <c r="AB67" s="3"/>
      <c r="AC67" s="4"/>
      <c r="AD67" s="3"/>
      <c r="AE67" s="4">
        <v>0</v>
      </c>
      <c r="AF67" s="3">
        <v>0</v>
      </c>
      <c r="AG67" s="4">
        <v>0</v>
      </c>
      <c r="AH67" s="3">
        <v>0</v>
      </c>
      <c r="AI67" s="4">
        <v>0</v>
      </c>
      <c r="AJ67" s="3">
        <v>0</v>
      </c>
      <c r="AK67" s="4">
        <v>0</v>
      </c>
      <c r="AL67" s="3">
        <v>0</v>
      </c>
      <c r="AM67" s="4">
        <v>0</v>
      </c>
      <c r="AN67" s="3">
        <v>6352800</v>
      </c>
      <c r="AO67" s="4">
        <f t="shared" si="11"/>
        <v>-0.1808651303362297</v>
      </c>
      <c r="AP67" s="3">
        <v>5203800</v>
      </c>
      <c r="AQ67" s="4">
        <f t="shared" si="12"/>
        <v>0</v>
      </c>
      <c r="AR67" s="3">
        <v>5203800</v>
      </c>
      <c r="AS67" s="4">
        <f t="shared" si="13"/>
        <v>7.4829931972789115E-2</v>
      </c>
      <c r="AT67" s="3">
        <v>5593200</v>
      </c>
      <c r="AU67" s="4">
        <f t="shared" si="14"/>
        <v>4.4518343703068008E-3</v>
      </c>
      <c r="AV67" s="3">
        <v>5618100</v>
      </c>
      <c r="AW67" s="4">
        <f t="shared" si="32"/>
        <v>0</v>
      </c>
      <c r="AX67" s="3">
        <v>5618100</v>
      </c>
      <c r="AY67" s="4">
        <f t="shared" si="33"/>
        <v>1.3883697335398088E-2</v>
      </c>
      <c r="AZ67" s="3">
        <v>5696100</v>
      </c>
      <c r="BA67" s="4">
        <f t="shared" si="34"/>
        <v>2.457822018574112E-3</v>
      </c>
      <c r="BB67" s="3">
        <v>5710100</v>
      </c>
      <c r="BC67" s="4">
        <f t="shared" si="37"/>
        <v>0.38924011838671829</v>
      </c>
      <c r="BD67" s="3">
        <v>7932700</v>
      </c>
      <c r="BE67" s="4">
        <f t="shared" si="38"/>
        <v>-3.462881490539161E-2</v>
      </c>
      <c r="BF67" s="3">
        <v>7658000</v>
      </c>
      <c r="BG67" s="4">
        <f t="shared" si="39"/>
        <v>0</v>
      </c>
      <c r="BH67" s="14">
        <v>7658000</v>
      </c>
      <c r="BI67" s="4">
        <f t="shared" si="7"/>
        <v>2.0893183598850876E-3</v>
      </c>
      <c r="BJ67" s="16">
        <v>7674000</v>
      </c>
      <c r="BK67" s="4">
        <f t="shared" si="7"/>
        <v>3.5183737294761531E-3</v>
      </c>
      <c r="BL67" s="14">
        <v>7701000</v>
      </c>
      <c r="BM67" s="4">
        <f t="shared" si="8"/>
        <v>-1.4283859239059863E-3</v>
      </c>
      <c r="BN67" s="16">
        <v>7690000</v>
      </c>
      <c r="BO67" s="4">
        <f t="shared" si="8"/>
        <v>3.6280884265279586E-3</v>
      </c>
      <c r="BP67" s="14">
        <v>7717900</v>
      </c>
      <c r="BQ67" s="4">
        <f t="shared" si="8"/>
        <v>-2.3516759740343875E-2</v>
      </c>
      <c r="BR67" s="14">
        <v>7536400</v>
      </c>
      <c r="BS67" s="4">
        <f t="shared" si="8"/>
        <v>8.33289103550767E-3</v>
      </c>
      <c r="BT67" s="14">
        <v>7599200</v>
      </c>
      <c r="BU67" s="4">
        <f t="shared" si="8"/>
        <v>0</v>
      </c>
      <c r="BV67" s="14">
        <v>7599200</v>
      </c>
      <c r="BW67" s="4">
        <f t="shared" si="8"/>
        <v>0</v>
      </c>
      <c r="BX67" s="14">
        <v>7599200</v>
      </c>
      <c r="BY67" s="4">
        <f t="shared" si="8"/>
        <v>1.911056426992315E-2</v>
      </c>
      <c r="BZ67" s="28">
        <v>7744425</v>
      </c>
      <c r="CA67" s="4"/>
      <c r="CB67" s="71" t="s">
        <v>53</v>
      </c>
      <c r="CC67" s="72"/>
      <c r="CD67" s="73"/>
      <c r="CE67" s="72"/>
      <c r="CF67" s="16"/>
      <c r="CG67" s="26"/>
      <c r="CH67" s="16"/>
      <c r="CI67" s="26"/>
      <c r="CJ67" s="25"/>
      <c r="CK67" s="26"/>
      <c r="CL67" s="60"/>
      <c r="CM67" s="26"/>
      <c r="CN67" s="102"/>
      <c r="CO67" s="26" t="str">
        <f t="shared" si="0"/>
        <v/>
      </c>
      <c r="CP67" s="102"/>
      <c r="CQ67" s="26" t="str">
        <f t="shared" si="1"/>
        <v/>
      </c>
      <c r="CR67" s="102"/>
      <c r="CS67" s="26" t="str">
        <f t="shared" si="1"/>
        <v/>
      </c>
      <c r="CT67" s="102"/>
      <c r="CU67" s="26" t="str">
        <f t="shared" si="1"/>
        <v/>
      </c>
      <c r="CV67" s="102"/>
    </row>
    <row r="68" spans="1:100" ht="15" customHeight="1" x14ac:dyDescent="0.2">
      <c r="A68" s="32" t="s">
        <v>13</v>
      </c>
      <c r="B68" s="3">
        <v>463250</v>
      </c>
      <c r="C68" s="4">
        <f t="shared" si="15"/>
        <v>0</v>
      </c>
      <c r="D68" s="3">
        <v>463250</v>
      </c>
      <c r="E68" s="4">
        <f t="shared" si="16"/>
        <v>0.54344306529951425</v>
      </c>
      <c r="F68" s="3">
        <v>715000</v>
      </c>
      <c r="G68" s="4">
        <f t="shared" si="17"/>
        <v>1.3986013986013986E-2</v>
      </c>
      <c r="H68" s="3">
        <v>725000</v>
      </c>
      <c r="I68" s="4">
        <f t="shared" si="18"/>
        <v>2.5517241379310347E-2</v>
      </c>
      <c r="J68" s="3">
        <v>743500</v>
      </c>
      <c r="K68" s="4">
        <f t="shared" si="19"/>
        <v>6.7921990585070618E-2</v>
      </c>
      <c r="L68" s="3">
        <v>794000</v>
      </c>
      <c r="M68" s="4">
        <f t="shared" si="20"/>
        <v>0.18639798488664988</v>
      </c>
      <c r="N68" s="3">
        <v>942000</v>
      </c>
      <c r="O68" s="4">
        <f t="shared" si="21"/>
        <v>0.23142250530785563</v>
      </c>
      <c r="P68" s="3">
        <v>1160000</v>
      </c>
      <c r="Q68" s="4">
        <f t="shared" si="22"/>
        <v>9.4633620689655168E-2</v>
      </c>
      <c r="R68" s="3">
        <v>1269775</v>
      </c>
      <c r="S68" s="4">
        <f t="shared" si="23"/>
        <v>0.13280305565946723</v>
      </c>
      <c r="T68" s="3">
        <v>1438405</v>
      </c>
      <c r="U68" s="4">
        <f t="shared" si="24"/>
        <v>0.14066970011922927</v>
      </c>
      <c r="V68" s="3">
        <v>1640745</v>
      </c>
      <c r="W68" s="4">
        <f t="shared" si="25"/>
        <v>1.1773645508595181</v>
      </c>
      <c r="X68" s="3">
        <v>3572500</v>
      </c>
      <c r="Y68" s="4">
        <f t="shared" si="26"/>
        <v>7.0006997900629808E-2</v>
      </c>
      <c r="Z68" s="3">
        <v>3822600</v>
      </c>
      <c r="AA68" s="4">
        <f t="shared" si="27"/>
        <v>1.1426515983885315</v>
      </c>
      <c r="AB68" s="3">
        <v>8190500</v>
      </c>
      <c r="AC68" s="4">
        <f t="shared" si="28"/>
        <v>9.6001465112020026E-2</v>
      </c>
      <c r="AD68" s="3">
        <v>8976800</v>
      </c>
      <c r="AE68" s="4">
        <f t="shared" si="29"/>
        <v>0.1866700828803137</v>
      </c>
      <c r="AF68" s="3">
        <v>10652500</v>
      </c>
      <c r="AG68" s="4">
        <f t="shared" si="30"/>
        <v>0.11324102323398264</v>
      </c>
      <c r="AH68" s="3">
        <v>11858800</v>
      </c>
      <c r="AI68" s="4">
        <f t="shared" si="31"/>
        <v>6.9998650790973796E-2</v>
      </c>
      <c r="AJ68" s="3">
        <v>12688900</v>
      </c>
      <c r="AK68" s="4">
        <f t="shared" si="9"/>
        <v>5.744390766733129E-2</v>
      </c>
      <c r="AL68" s="3">
        <v>13417800</v>
      </c>
      <c r="AM68" s="4">
        <f t="shared" si="10"/>
        <v>-0.19465188033805839</v>
      </c>
      <c r="AN68" s="3">
        <v>10806000</v>
      </c>
      <c r="AO68" s="4">
        <f t="shared" si="11"/>
        <v>-0.12095132333888581</v>
      </c>
      <c r="AP68" s="3">
        <v>9499000</v>
      </c>
      <c r="AQ68" s="4">
        <f t="shared" si="12"/>
        <v>-4.999473628803032E-2</v>
      </c>
      <c r="AR68" s="3">
        <v>9024100</v>
      </c>
      <c r="AS68" s="4">
        <f t="shared" si="13"/>
        <v>-0.36964351015613744</v>
      </c>
      <c r="AT68" s="3">
        <v>5688400</v>
      </c>
      <c r="AU68" s="4">
        <f t="shared" si="14"/>
        <v>8.4206455242247374E-3</v>
      </c>
      <c r="AV68" s="3">
        <v>5736300</v>
      </c>
      <c r="AW68" s="4">
        <f t="shared" si="32"/>
        <v>0</v>
      </c>
      <c r="AX68" s="3">
        <v>5736300</v>
      </c>
      <c r="AY68" s="4">
        <f t="shared" si="33"/>
        <v>-8.6815543120129703E-3</v>
      </c>
      <c r="AZ68" s="3">
        <v>5686500</v>
      </c>
      <c r="BA68" s="4">
        <f t="shared" si="34"/>
        <v>1.684691813945309E-2</v>
      </c>
      <c r="BB68" s="3">
        <v>5782300</v>
      </c>
      <c r="BC68" s="4">
        <f t="shared" si="37"/>
        <v>-3.4588312609169363E-4</v>
      </c>
      <c r="BD68" s="3">
        <v>5780300</v>
      </c>
      <c r="BE68" s="4">
        <f t="shared" si="38"/>
        <v>2.0396865214608238E-2</v>
      </c>
      <c r="BF68" s="3">
        <v>5898200</v>
      </c>
      <c r="BG68" s="4">
        <f t="shared" si="39"/>
        <v>9.1553355260927064E-3</v>
      </c>
      <c r="BH68" s="14">
        <v>5952200</v>
      </c>
      <c r="BI68" s="4">
        <f t="shared" si="7"/>
        <v>0.3730889419038339</v>
      </c>
      <c r="BJ68" s="16">
        <v>8172900</v>
      </c>
      <c r="BK68" s="4">
        <f t="shared" si="7"/>
        <v>6.1300150497375474E-3</v>
      </c>
      <c r="BL68" s="14">
        <v>8223000</v>
      </c>
      <c r="BM68" s="4">
        <f t="shared" si="8"/>
        <v>-9.8990636020916938E-3</v>
      </c>
      <c r="BN68" s="16">
        <v>8141600</v>
      </c>
      <c r="BO68" s="4">
        <f t="shared" si="8"/>
        <v>4.0311486685663749E-2</v>
      </c>
      <c r="BP68" s="14">
        <v>8469800</v>
      </c>
      <c r="BQ68" s="4">
        <f t="shared" si="8"/>
        <v>-2.3932088124867176E-2</v>
      </c>
      <c r="BR68" s="14">
        <v>8267100</v>
      </c>
      <c r="BS68" s="4">
        <f t="shared" si="8"/>
        <v>-1.0366392084285905E-2</v>
      </c>
      <c r="BT68" s="14">
        <v>8181400</v>
      </c>
      <c r="BU68" s="4">
        <f t="shared" si="8"/>
        <v>0</v>
      </c>
      <c r="BV68" s="14">
        <v>8181400</v>
      </c>
      <c r="BW68" s="4">
        <f t="shared" si="8"/>
        <v>0</v>
      </c>
      <c r="BX68" s="14">
        <v>8181400</v>
      </c>
      <c r="BY68" s="4">
        <f t="shared" si="8"/>
        <v>6.2654313442687071E-2</v>
      </c>
      <c r="BZ68" s="28">
        <v>8694000</v>
      </c>
      <c r="CA68" s="4">
        <f t="shared" si="8"/>
        <v>1.1145617667356798E-2</v>
      </c>
      <c r="CB68" s="28">
        <v>8790900</v>
      </c>
      <c r="CC68" s="4">
        <f t="shared" ref="CC68:CC75" si="40">(CD68-CB68)/CB68</f>
        <v>2.0919359792512714E-2</v>
      </c>
      <c r="CD68" s="16">
        <v>8974800</v>
      </c>
      <c r="CE68" s="4">
        <f t="shared" ref="CE68:CI75" si="41">(CF68-CD68)/CD68</f>
        <v>0.56396799928689223</v>
      </c>
      <c r="CF68" s="16">
        <v>14036300</v>
      </c>
      <c r="CG68" s="26">
        <f t="shared" si="41"/>
        <v>-3.5621923156387369E-5</v>
      </c>
      <c r="CH68" s="16">
        <v>14035800</v>
      </c>
      <c r="CI68" s="26">
        <f t="shared" si="41"/>
        <v>6.9450975363000322E-2</v>
      </c>
      <c r="CJ68" s="25">
        <v>15010600</v>
      </c>
      <c r="CK68" s="26">
        <f t="shared" ref="CK68:CK75" si="42">(CL68-CJ68)/CJ68</f>
        <v>2.693429976150187E-2</v>
      </c>
      <c r="CL68" s="60">
        <v>15414900</v>
      </c>
      <c r="CM68" s="26">
        <f t="shared" ref="CM68:CM75" si="43">(CN68-CL68)/CL68</f>
        <v>-6.1174577843515036E-3</v>
      </c>
      <c r="CN68" s="102">
        <v>15320600</v>
      </c>
      <c r="CO68" s="26">
        <f t="shared" ref="CO68:CO97" si="44">IF(AND(CN68&gt;0,CP68&gt;0),(CP68/CN68)-1,"")</f>
        <v>-1.4816652089343352E-3</v>
      </c>
      <c r="CP68" s="102">
        <v>15297900</v>
      </c>
      <c r="CQ68" s="26">
        <f t="shared" ref="CQ68:CU97" si="45">IF(AND(CP68&gt;0,CR68&gt;0),(CR68/CP68)-1,"")</f>
        <v>2.0937514299348203E-2</v>
      </c>
      <c r="CR68" s="102">
        <v>15618200</v>
      </c>
      <c r="CS68" s="26">
        <f t="shared" si="45"/>
        <v>0.20851954770716219</v>
      </c>
      <c r="CT68" s="102">
        <v>18874900</v>
      </c>
      <c r="CU68" s="26">
        <f t="shared" si="45"/>
        <v>-7.8040148557078082E-3</v>
      </c>
      <c r="CV68" s="102">
        <v>18727600</v>
      </c>
    </row>
    <row r="69" spans="1:100" ht="15" customHeight="1" x14ac:dyDescent="0.2">
      <c r="A69" s="32" t="s">
        <v>14</v>
      </c>
      <c r="B69" s="3">
        <v>796725</v>
      </c>
      <c r="C69" s="4">
        <f t="shared" si="15"/>
        <v>1.2158523957450814E-2</v>
      </c>
      <c r="D69" s="3">
        <v>806412</v>
      </c>
      <c r="E69" s="4">
        <f t="shared" si="16"/>
        <v>2.5530374051973434E-2</v>
      </c>
      <c r="F69" s="3">
        <v>827000</v>
      </c>
      <c r="G69" s="4">
        <f t="shared" si="17"/>
        <v>4.0507859733978233E-2</v>
      </c>
      <c r="H69" s="3">
        <v>860500</v>
      </c>
      <c r="I69" s="4">
        <f t="shared" si="18"/>
        <v>5.4793724578733292E-2</v>
      </c>
      <c r="J69" s="3">
        <v>907650</v>
      </c>
      <c r="K69" s="4">
        <f t="shared" si="19"/>
        <v>1.085220073817E-2</v>
      </c>
      <c r="L69" s="3">
        <v>917500</v>
      </c>
      <c r="M69" s="4">
        <f t="shared" si="20"/>
        <v>0.52697547683923707</v>
      </c>
      <c r="N69" s="3">
        <v>1401000</v>
      </c>
      <c r="O69" s="4">
        <f t="shared" si="21"/>
        <v>0.30870806566738046</v>
      </c>
      <c r="P69" s="3">
        <v>1833500</v>
      </c>
      <c r="Q69" s="4">
        <f t="shared" si="22"/>
        <v>0.15962094355058631</v>
      </c>
      <c r="R69" s="3">
        <v>2126165</v>
      </c>
      <c r="S69" s="4">
        <f t="shared" si="23"/>
        <v>0.1262931145983496</v>
      </c>
      <c r="T69" s="3">
        <v>2394685</v>
      </c>
      <c r="U69" s="4">
        <f t="shared" si="24"/>
        <v>0.1337754234899371</v>
      </c>
      <c r="V69" s="3">
        <v>2715035</v>
      </c>
      <c r="W69" s="4">
        <f t="shared" si="25"/>
        <v>0.11324531727951942</v>
      </c>
      <c r="X69" s="3">
        <v>3022500</v>
      </c>
      <c r="Y69" s="4">
        <f t="shared" si="26"/>
        <v>7.0008271298593883E-2</v>
      </c>
      <c r="Z69" s="3">
        <v>3234100</v>
      </c>
      <c r="AA69" s="4">
        <f t="shared" si="27"/>
        <v>1.0797130577285798</v>
      </c>
      <c r="AB69" s="3">
        <v>6726000</v>
      </c>
      <c r="AC69" s="4">
        <f t="shared" si="28"/>
        <v>9.6000594707106757E-2</v>
      </c>
      <c r="AD69" s="3">
        <v>7371700</v>
      </c>
      <c r="AE69" s="4">
        <f t="shared" si="29"/>
        <v>0.30539088676967319</v>
      </c>
      <c r="AF69" s="3">
        <v>9622950</v>
      </c>
      <c r="AG69" s="4">
        <f t="shared" si="30"/>
        <v>0.12736738733964117</v>
      </c>
      <c r="AH69" s="3">
        <v>10848600</v>
      </c>
      <c r="AI69" s="4">
        <f t="shared" si="31"/>
        <v>6.9999815644414945E-2</v>
      </c>
      <c r="AJ69" s="3">
        <v>11608000</v>
      </c>
      <c r="AK69" s="4">
        <f t="shared" si="9"/>
        <v>0.05</v>
      </c>
      <c r="AL69" s="3">
        <v>12188400</v>
      </c>
      <c r="AM69" s="4">
        <f t="shared" si="10"/>
        <v>0.34549243543040925</v>
      </c>
      <c r="AN69" s="3">
        <v>16399400</v>
      </c>
      <c r="AO69" s="4">
        <f t="shared" si="11"/>
        <v>8.1155408124687495E-2</v>
      </c>
      <c r="AP69" s="3">
        <v>17730300</v>
      </c>
      <c r="AQ69" s="4">
        <f t="shared" si="12"/>
        <v>-4.9999153990626218E-2</v>
      </c>
      <c r="AR69" s="3">
        <v>16843800</v>
      </c>
      <c r="AS69" s="4">
        <f t="shared" si="13"/>
        <v>2.3171730844583762E-2</v>
      </c>
      <c r="AT69" s="3">
        <v>17234100</v>
      </c>
      <c r="AU69" s="4">
        <f t="shared" si="14"/>
        <v>-1.6415130468083624E-2</v>
      </c>
      <c r="AV69" s="3">
        <v>16951200</v>
      </c>
      <c r="AW69" s="4">
        <f t="shared" si="32"/>
        <v>0</v>
      </c>
      <c r="AX69" s="3">
        <v>16951200</v>
      </c>
      <c r="AY69" s="4">
        <f t="shared" si="33"/>
        <v>1.6518004625041296E-2</v>
      </c>
      <c r="AZ69" s="3">
        <v>17231200</v>
      </c>
      <c r="BA69" s="4">
        <f t="shared" si="34"/>
        <v>4.8806815543897117E-3</v>
      </c>
      <c r="BB69" s="3">
        <v>17315300</v>
      </c>
      <c r="BC69" s="4">
        <f t="shared" si="37"/>
        <v>2.0819737457624183E-2</v>
      </c>
      <c r="BD69" s="3">
        <v>17675800</v>
      </c>
      <c r="BE69" s="4">
        <f t="shared" si="38"/>
        <v>-1.4963962027178403E-2</v>
      </c>
      <c r="BF69" s="3">
        <v>17411300</v>
      </c>
      <c r="BG69" s="4">
        <f t="shared" si="39"/>
        <v>-3.0727171434643021E-3</v>
      </c>
      <c r="BH69" s="14">
        <v>17357800</v>
      </c>
      <c r="BI69" s="4">
        <f t="shared" si="7"/>
        <v>7.431817396213806E-3</v>
      </c>
      <c r="BJ69" s="16">
        <v>17486800</v>
      </c>
      <c r="BK69" s="4">
        <f t="shared" si="7"/>
        <v>3.3024910217993003E-2</v>
      </c>
      <c r="BL69" s="14">
        <v>18064300</v>
      </c>
      <c r="BM69" s="4">
        <f t="shared" si="8"/>
        <v>-2.3327779100214236E-2</v>
      </c>
      <c r="BN69" s="16">
        <v>17642900</v>
      </c>
      <c r="BO69" s="4">
        <f t="shared" si="8"/>
        <v>9.7773041846861905E-3</v>
      </c>
      <c r="BP69" s="14">
        <v>17815400</v>
      </c>
      <c r="BQ69" s="4">
        <f t="shared" si="8"/>
        <v>2.1846267835692715E-2</v>
      </c>
      <c r="BR69" s="14">
        <v>18204600</v>
      </c>
      <c r="BS69" s="4">
        <f t="shared" si="8"/>
        <v>6.0314426024191688E-2</v>
      </c>
      <c r="BT69" s="14">
        <v>19302600</v>
      </c>
      <c r="BU69" s="4">
        <f t="shared" si="8"/>
        <v>0</v>
      </c>
      <c r="BV69" s="14">
        <v>19302600</v>
      </c>
      <c r="BW69" s="4">
        <f t="shared" si="8"/>
        <v>0</v>
      </c>
      <c r="BX69" s="14">
        <v>19302600</v>
      </c>
      <c r="BY69" s="4">
        <f t="shared" si="8"/>
        <v>1.9526126014112088E-2</v>
      </c>
      <c r="BZ69" s="28">
        <v>19679505</v>
      </c>
      <c r="CA69" s="4">
        <f t="shared" si="8"/>
        <v>1.5467614657990635E-2</v>
      </c>
      <c r="CB69" s="28">
        <v>19983900</v>
      </c>
      <c r="CC69" s="4">
        <f t="shared" si="40"/>
        <v>3.7785417260895023E-2</v>
      </c>
      <c r="CD69" s="16">
        <v>20739000</v>
      </c>
      <c r="CE69" s="4">
        <f t="shared" si="41"/>
        <v>0.33044505520999085</v>
      </c>
      <c r="CF69" s="16">
        <v>27592100</v>
      </c>
      <c r="CG69" s="26">
        <f t="shared" si="41"/>
        <v>-7.9732967044915035E-4</v>
      </c>
      <c r="CH69" s="16">
        <v>27570100</v>
      </c>
      <c r="CI69" s="26">
        <f t="shared" si="41"/>
        <v>1.9140300542979532E-2</v>
      </c>
      <c r="CJ69" s="25">
        <v>28097800</v>
      </c>
      <c r="CK69" s="26">
        <f t="shared" si="42"/>
        <v>1.2826626995707848E-2</v>
      </c>
      <c r="CL69" s="60">
        <v>28458200</v>
      </c>
      <c r="CM69" s="26">
        <f t="shared" si="43"/>
        <v>9.4067790654363236E-3</v>
      </c>
      <c r="CN69" s="102">
        <v>28725900</v>
      </c>
      <c r="CO69" s="26">
        <f t="shared" si="44"/>
        <v>7.1538228567251227E-2</v>
      </c>
      <c r="CP69" s="102">
        <v>30780900</v>
      </c>
      <c r="CQ69" s="26">
        <f t="shared" si="45"/>
        <v>-4.7172109977291488E-3</v>
      </c>
      <c r="CR69" s="102">
        <v>30635700</v>
      </c>
      <c r="CS69" s="26">
        <f t="shared" si="45"/>
        <v>0.1763596066027544</v>
      </c>
      <c r="CT69" s="102">
        <v>36038600</v>
      </c>
      <c r="CU69" s="26">
        <f t="shared" si="45"/>
        <v>-2.9884623709023339E-3</v>
      </c>
      <c r="CV69" s="102">
        <v>35930900</v>
      </c>
    </row>
    <row r="70" spans="1:100" ht="15" customHeight="1" x14ac:dyDescent="0.2">
      <c r="A70" s="32" t="s">
        <v>15</v>
      </c>
      <c r="B70" s="3">
        <v>434850</v>
      </c>
      <c r="C70" s="4">
        <f t="shared" si="15"/>
        <v>0</v>
      </c>
      <c r="D70" s="3">
        <v>434850</v>
      </c>
      <c r="E70" s="4">
        <f t="shared" si="16"/>
        <v>3.4839599862021384E-2</v>
      </c>
      <c r="F70" s="3">
        <v>450000</v>
      </c>
      <c r="G70" s="4">
        <f t="shared" si="17"/>
        <v>3.8666666666666669E-2</v>
      </c>
      <c r="H70" s="3">
        <v>467400</v>
      </c>
      <c r="I70" s="4">
        <f t="shared" si="18"/>
        <v>7.7813436029097127E-2</v>
      </c>
      <c r="J70" s="3">
        <v>503770</v>
      </c>
      <c r="K70" s="4">
        <f t="shared" si="19"/>
        <v>4.6509319729241522E-2</v>
      </c>
      <c r="L70" s="3">
        <v>527200</v>
      </c>
      <c r="M70" s="4">
        <f t="shared" si="20"/>
        <v>0.15705614567526555</v>
      </c>
      <c r="N70" s="3">
        <v>610000</v>
      </c>
      <c r="O70" s="4">
        <f t="shared" si="21"/>
        <v>0.32364754098360654</v>
      </c>
      <c r="P70" s="3">
        <v>807425</v>
      </c>
      <c r="Q70" s="4">
        <f t="shared" si="22"/>
        <v>0.12258104467907235</v>
      </c>
      <c r="R70" s="3">
        <v>906400</v>
      </c>
      <c r="S70" s="4">
        <f t="shared" si="23"/>
        <v>0.13178508384819065</v>
      </c>
      <c r="T70" s="3">
        <v>1025850</v>
      </c>
      <c r="U70" s="4">
        <f t="shared" si="24"/>
        <v>0.13865087488424233</v>
      </c>
      <c r="V70" s="3">
        <v>1168085</v>
      </c>
      <c r="W70" s="4">
        <f t="shared" si="25"/>
        <v>1.3928053181061311</v>
      </c>
      <c r="X70" s="3">
        <v>2795000</v>
      </c>
      <c r="Y70" s="4">
        <f t="shared" si="26"/>
        <v>6.1395348837209304E-2</v>
      </c>
      <c r="Z70" s="3">
        <v>2966600</v>
      </c>
      <c r="AA70" s="4">
        <f t="shared" si="27"/>
        <v>0.14144138070518439</v>
      </c>
      <c r="AB70" s="3">
        <v>3386200</v>
      </c>
      <c r="AC70" s="4">
        <f t="shared" si="28"/>
        <v>9.6007323843836756E-2</v>
      </c>
      <c r="AD70" s="3">
        <v>3711300</v>
      </c>
      <c r="AE70" s="4">
        <f t="shared" si="29"/>
        <v>0.24479292970118288</v>
      </c>
      <c r="AF70" s="3">
        <v>4619800</v>
      </c>
      <c r="AG70" s="4">
        <f t="shared" si="30"/>
        <v>0.12539503874626606</v>
      </c>
      <c r="AH70" s="3">
        <v>5199100</v>
      </c>
      <c r="AI70" s="4">
        <f t="shared" si="31"/>
        <v>6.9992883383662552E-2</v>
      </c>
      <c r="AJ70" s="3">
        <v>5563000</v>
      </c>
      <c r="AK70" s="4">
        <f t="shared" si="9"/>
        <v>4.9991012043861228E-2</v>
      </c>
      <c r="AL70" s="3">
        <v>5841100</v>
      </c>
      <c r="AM70" s="4">
        <f t="shared" si="10"/>
        <v>0.97301878070911296</v>
      </c>
      <c r="AN70" s="3">
        <v>11524600</v>
      </c>
      <c r="AO70" s="4">
        <f t="shared" si="11"/>
        <v>-0.1602398347881922</v>
      </c>
      <c r="AP70" s="3">
        <v>9677900</v>
      </c>
      <c r="AQ70" s="4">
        <f t="shared" si="12"/>
        <v>-5.0000516641006833E-2</v>
      </c>
      <c r="AR70" s="3">
        <v>9194000</v>
      </c>
      <c r="AS70" s="4">
        <f t="shared" si="13"/>
        <v>0.22036110506852294</v>
      </c>
      <c r="AT70" s="3">
        <v>11220000</v>
      </c>
      <c r="AU70" s="4">
        <f t="shared" si="14"/>
        <v>6.8966131907308381E-2</v>
      </c>
      <c r="AV70" s="3">
        <v>11993800</v>
      </c>
      <c r="AW70" s="4">
        <f t="shared" si="32"/>
        <v>0.23345395120812421</v>
      </c>
      <c r="AX70" s="3">
        <v>14793800</v>
      </c>
      <c r="AY70" s="4">
        <f t="shared" si="33"/>
        <v>9.8014032905676708E-4</v>
      </c>
      <c r="AZ70" s="3">
        <v>14808300</v>
      </c>
      <c r="BA70" s="4">
        <f t="shared" si="34"/>
        <v>1.620712708413525E-3</v>
      </c>
      <c r="BB70" s="3">
        <v>14832300</v>
      </c>
      <c r="BC70" s="4">
        <f t="shared" si="37"/>
        <v>5.2743000074162473E-2</v>
      </c>
      <c r="BD70" s="3">
        <v>15614600</v>
      </c>
      <c r="BE70" s="4">
        <f t="shared" si="38"/>
        <v>2.4278559809409142E-2</v>
      </c>
      <c r="BF70" s="3">
        <v>15993700</v>
      </c>
      <c r="BG70" s="4">
        <f t="shared" si="39"/>
        <v>-2.1089554011892182E-2</v>
      </c>
      <c r="BH70" s="14">
        <v>15656400</v>
      </c>
      <c r="BI70" s="4">
        <f t="shared" ref="BI70:BI78" si="46">(BJ70-BH70)/BH70</f>
        <v>1.0246225185866482</v>
      </c>
      <c r="BJ70" s="16">
        <v>31698300</v>
      </c>
      <c r="BK70" s="4">
        <f t="shared" ref="BK70:BK78" si="47">(BL70-BJ70)/BJ70</f>
        <v>1.815554777385538E-2</v>
      </c>
      <c r="BL70" s="14">
        <v>32273800</v>
      </c>
      <c r="BM70" s="4">
        <f t="shared" ref="BM70:BM78" si="48">(BN70-BL70)/BL70</f>
        <v>-2.3185989874139393E-2</v>
      </c>
      <c r="BN70" s="16">
        <v>31525500</v>
      </c>
      <c r="BO70" s="4">
        <f t="shared" ref="BO70:BO78" si="49">(BP70-BN70)/BN70</f>
        <v>1.5431951911944299E-2</v>
      </c>
      <c r="BP70" s="14">
        <v>32012000</v>
      </c>
      <c r="BQ70" s="4">
        <f t="shared" ref="BQ70:BQ78" si="50">(BR70-BP70)/BP70</f>
        <v>7.4690740972135445E-3</v>
      </c>
      <c r="BR70" s="14">
        <v>32251100</v>
      </c>
      <c r="BS70" s="4">
        <f t="shared" ref="BS70:BS78" si="51">(BT70-BR70)/BR70</f>
        <v>-4.5499223282306649E-2</v>
      </c>
      <c r="BT70" s="14">
        <v>30783700</v>
      </c>
      <c r="BU70" s="4">
        <f t="shared" ref="BU70:BU78" si="52">(BV70-BT70)/BT70</f>
        <v>0</v>
      </c>
      <c r="BV70" s="14">
        <v>30783700</v>
      </c>
      <c r="BW70" s="4">
        <f t="shared" ref="BW70:BW78" si="53">(BX70-BV70)/BV70</f>
        <v>0</v>
      </c>
      <c r="BX70" s="14">
        <v>30783700</v>
      </c>
      <c r="BY70" s="4">
        <f t="shared" ref="BY70:BY78" si="54">(BZ70-BX70)/BX70</f>
        <v>0.12174105127063999</v>
      </c>
      <c r="BZ70" s="28">
        <v>34531340</v>
      </c>
      <c r="CA70" s="4">
        <f t="shared" ref="CA70:CA78" si="55">(CB70-BZ70)/BZ70</f>
        <v>5.6690530978525597E-3</v>
      </c>
      <c r="CB70" s="28">
        <v>34727100</v>
      </c>
      <c r="CC70" s="4">
        <f t="shared" si="40"/>
        <v>5.470655482317844E-2</v>
      </c>
      <c r="CD70" s="16">
        <v>36626900</v>
      </c>
      <c r="CE70" s="4">
        <f t="shared" si="41"/>
        <v>0.46360734869726894</v>
      </c>
      <c r="CF70" s="16">
        <v>53607400</v>
      </c>
      <c r="CG70" s="26">
        <f t="shared" si="41"/>
        <v>-5.5962423098303596E-5</v>
      </c>
      <c r="CH70" s="16">
        <v>53604400</v>
      </c>
      <c r="CI70" s="26">
        <f t="shared" si="41"/>
        <v>-3.1825745647745332E-2</v>
      </c>
      <c r="CJ70" s="25">
        <v>51898400</v>
      </c>
      <c r="CK70" s="26">
        <f t="shared" si="42"/>
        <v>7.4709432275368803E-2</v>
      </c>
      <c r="CL70" s="60">
        <v>55775700</v>
      </c>
      <c r="CM70" s="26">
        <f t="shared" si="43"/>
        <v>-2.986963857020172E-2</v>
      </c>
      <c r="CN70" s="102">
        <v>54109700</v>
      </c>
      <c r="CO70" s="26">
        <f t="shared" si="44"/>
        <v>-7.0782133332836228E-4</v>
      </c>
      <c r="CP70" s="102">
        <v>54071400</v>
      </c>
      <c r="CQ70" s="26">
        <f t="shared" si="45"/>
        <v>-4.8269510314136177E-4</v>
      </c>
      <c r="CR70" s="102">
        <v>54045300</v>
      </c>
      <c r="CS70" s="26">
        <f t="shared" si="45"/>
        <v>0.24221902737148282</v>
      </c>
      <c r="CT70" s="102">
        <v>67136100</v>
      </c>
      <c r="CU70" s="26">
        <f t="shared" si="45"/>
        <v>-9.4807413597155499E-3</v>
      </c>
      <c r="CV70" s="102">
        <v>66499600</v>
      </c>
    </row>
    <row r="71" spans="1:100" ht="15" customHeight="1" x14ac:dyDescent="0.2">
      <c r="A71" s="32" t="s">
        <v>16</v>
      </c>
      <c r="B71" s="3">
        <v>1902998</v>
      </c>
      <c r="C71" s="4">
        <f t="shared" si="15"/>
        <v>3.9240713863072901E-2</v>
      </c>
      <c r="D71" s="3">
        <v>1977673</v>
      </c>
      <c r="E71" s="4">
        <f t="shared" si="16"/>
        <v>-2.1539455713861694E-2</v>
      </c>
      <c r="F71" s="3">
        <v>1935075</v>
      </c>
      <c r="G71" s="4">
        <f t="shared" si="17"/>
        <v>0.33470692350425696</v>
      </c>
      <c r="H71" s="3">
        <v>2582758</v>
      </c>
      <c r="I71" s="4">
        <f t="shared" si="18"/>
        <v>0.37287930189355722</v>
      </c>
      <c r="J71" s="3">
        <v>3545815</v>
      </c>
      <c r="K71" s="4">
        <f t="shared" si="19"/>
        <v>5.9987619207431862E-2</v>
      </c>
      <c r="L71" s="3">
        <v>3758520</v>
      </c>
      <c r="M71" s="4">
        <f t="shared" si="20"/>
        <v>-0.18683817034364592</v>
      </c>
      <c r="N71" s="3">
        <v>3056285</v>
      </c>
      <c r="O71" s="4">
        <f t="shared" si="21"/>
        <v>0.16134293758599083</v>
      </c>
      <c r="P71" s="3">
        <v>3549395</v>
      </c>
      <c r="Q71" s="4">
        <f t="shared" si="22"/>
        <v>4.0288556218735869E-3</v>
      </c>
      <c r="R71" s="3">
        <v>3563695</v>
      </c>
      <c r="S71" s="4">
        <f t="shared" si="23"/>
        <v>0.50797837637620502</v>
      </c>
      <c r="T71" s="3">
        <v>5373975</v>
      </c>
      <c r="U71" s="4">
        <f t="shared" si="24"/>
        <v>-4.817755944156793E-2</v>
      </c>
      <c r="V71" s="3">
        <v>5115070</v>
      </c>
      <c r="W71" s="4">
        <f t="shared" si="25"/>
        <v>0.13126506577622593</v>
      </c>
      <c r="X71" s="3">
        <v>5786500</v>
      </c>
      <c r="Y71" s="4">
        <f t="shared" si="26"/>
        <v>-1.9009764106109046E-4</v>
      </c>
      <c r="Z71" s="3">
        <v>5785400</v>
      </c>
      <c r="AA71" s="4">
        <f t="shared" si="27"/>
        <v>0.67706640854564937</v>
      </c>
      <c r="AB71" s="3">
        <v>9702500</v>
      </c>
      <c r="AC71" s="4">
        <f t="shared" si="28"/>
        <v>-7.5846431332130898E-2</v>
      </c>
      <c r="AD71" s="3">
        <v>8966600</v>
      </c>
      <c r="AE71" s="4">
        <f t="shared" si="29"/>
        <v>0.22539981709901188</v>
      </c>
      <c r="AF71" s="3">
        <v>10987670</v>
      </c>
      <c r="AG71" s="4">
        <f t="shared" si="30"/>
        <v>2.2413305095620818E-2</v>
      </c>
      <c r="AH71" s="3">
        <v>11233940</v>
      </c>
      <c r="AI71" s="4">
        <f t="shared" si="31"/>
        <v>0.14665914185049947</v>
      </c>
      <c r="AJ71" s="3">
        <v>12881500</v>
      </c>
      <c r="AK71" s="4">
        <f t="shared" si="9"/>
        <v>0.40507704848037884</v>
      </c>
      <c r="AL71" s="3">
        <v>18099500</v>
      </c>
      <c r="AM71" s="4">
        <f t="shared" si="10"/>
        <v>-0.20705544352053923</v>
      </c>
      <c r="AN71" s="3">
        <v>14351900</v>
      </c>
      <c r="AO71" s="4">
        <f t="shared" si="11"/>
        <v>0.15075355876225446</v>
      </c>
      <c r="AP71" s="3">
        <v>16515500</v>
      </c>
      <c r="AQ71" s="4">
        <f t="shared" si="12"/>
        <v>-1.9902515818473555E-2</v>
      </c>
      <c r="AR71" s="3">
        <v>16186800</v>
      </c>
      <c r="AS71" s="4">
        <f t="shared" si="13"/>
        <v>-3.1426841624039338E-2</v>
      </c>
      <c r="AT71" s="3">
        <v>15678100</v>
      </c>
      <c r="AU71" s="4">
        <f t="shared" si="14"/>
        <v>-3.3639280269930669E-2</v>
      </c>
      <c r="AV71" s="3">
        <v>15150700</v>
      </c>
      <c r="AW71" s="4">
        <f t="shared" si="32"/>
        <v>-2.5411367131551676E-3</v>
      </c>
      <c r="AX71" s="3">
        <v>15112200</v>
      </c>
      <c r="AY71" s="4">
        <f t="shared" si="33"/>
        <v>-3.2000635248342402E-2</v>
      </c>
      <c r="AZ71" s="3">
        <v>14628600</v>
      </c>
      <c r="BA71" s="4">
        <f t="shared" ref="BA71:BA80" si="56">(BB71-AZ71)/AZ71</f>
        <v>0.11250563963742258</v>
      </c>
      <c r="BB71" s="3">
        <v>16274400</v>
      </c>
      <c r="BC71" s="4">
        <f t="shared" si="37"/>
        <v>-4.2336430221697882E-3</v>
      </c>
      <c r="BD71" s="3">
        <v>16205500</v>
      </c>
      <c r="BE71" s="4">
        <f t="shared" si="38"/>
        <v>2.001789515905094E-2</v>
      </c>
      <c r="BF71" s="3">
        <v>16529900</v>
      </c>
      <c r="BG71" s="4">
        <f t="shared" si="39"/>
        <v>1.2837343238616083E-2</v>
      </c>
      <c r="BH71" s="14">
        <v>16742100</v>
      </c>
      <c r="BI71" s="4">
        <f t="shared" si="46"/>
        <v>1.9645086339228651E-2</v>
      </c>
      <c r="BJ71" s="16">
        <v>17071000</v>
      </c>
      <c r="BK71" s="4">
        <f t="shared" si="47"/>
        <v>5.8895202390018157E-2</v>
      </c>
      <c r="BL71" s="14">
        <v>18076400</v>
      </c>
      <c r="BM71" s="4">
        <f t="shared" si="48"/>
        <v>-7.060587285078887E-2</v>
      </c>
      <c r="BN71" s="16">
        <v>16800100</v>
      </c>
      <c r="BO71" s="4">
        <f t="shared" si="49"/>
        <v>4.7196147641978319E-2</v>
      </c>
      <c r="BP71" s="14">
        <v>17593000</v>
      </c>
      <c r="BQ71" s="4">
        <f t="shared" si="50"/>
        <v>7.2187801966691299E-3</v>
      </c>
      <c r="BR71" s="14">
        <v>17720000</v>
      </c>
      <c r="BS71" s="4">
        <f t="shared" si="51"/>
        <v>4.4858916478555305E-2</v>
      </c>
      <c r="BT71" s="14">
        <v>18514900</v>
      </c>
      <c r="BU71" s="4">
        <f t="shared" si="52"/>
        <v>-1.4075150284365566E-2</v>
      </c>
      <c r="BV71" s="14">
        <v>18254300</v>
      </c>
      <c r="BW71" s="4">
        <f t="shared" si="53"/>
        <v>0.20027609933002088</v>
      </c>
      <c r="BX71" s="14">
        <v>21910200</v>
      </c>
      <c r="BY71" s="4">
        <f t="shared" si="54"/>
        <v>3.6918877965513776E-2</v>
      </c>
      <c r="BZ71" s="28">
        <v>22719100</v>
      </c>
      <c r="CA71" s="4">
        <f t="shared" si="55"/>
        <v>0.23003992235607926</v>
      </c>
      <c r="CB71" s="28">
        <v>27945400</v>
      </c>
      <c r="CC71" s="4">
        <f t="shared" si="40"/>
        <v>6.9124077665733891E-2</v>
      </c>
      <c r="CD71" s="16">
        <v>29877100</v>
      </c>
      <c r="CE71" s="4">
        <f t="shared" si="41"/>
        <v>-0.12706387166090416</v>
      </c>
      <c r="CF71" s="16">
        <v>26080800</v>
      </c>
      <c r="CG71" s="26">
        <f t="shared" si="41"/>
        <v>0.1450108892365265</v>
      </c>
      <c r="CH71" s="16">
        <v>29862800</v>
      </c>
      <c r="CI71" s="26">
        <f t="shared" si="41"/>
        <v>-6.0781306508431894E-2</v>
      </c>
      <c r="CJ71" s="25">
        <v>28047700</v>
      </c>
      <c r="CK71" s="26">
        <f t="shared" si="42"/>
        <v>2.2433211992427187E-2</v>
      </c>
      <c r="CL71" s="60">
        <v>28676900</v>
      </c>
      <c r="CM71" s="26">
        <f t="shared" si="43"/>
        <v>2.1320296126847743E-2</v>
      </c>
      <c r="CN71" s="102">
        <v>29288300</v>
      </c>
      <c r="CO71" s="26">
        <f t="shared" si="44"/>
        <v>-0.10249485289347626</v>
      </c>
      <c r="CP71" s="102">
        <v>26286400</v>
      </c>
      <c r="CQ71" s="26">
        <f t="shared" si="45"/>
        <v>-0.10681569176456263</v>
      </c>
      <c r="CR71" s="102">
        <v>23478600</v>
      </c>
      <c r="CS71" s="26">
        <f t="shared" si="45"/>
        <v>0.24758716448169826</v>
      </c>
      <c r="CT71" s="102">
        <v>29291600</v>
      </c>
      <c r="CU71" s="26">
        <f t="shared" si="45"/>
        <v>5.8095153559382107E-2</v>
      </c>
      <c r="CV71" s="102">
        <v>30993300</v>
      </c>
    </row>
    <row r="72" spans="1:100" ht="15" customHeight="1" x14ac:dyDescent="0.2">
      <c r="A72" s="32" t="s">
        <v>17</v>
      </c>
      <c r="B72" s="3">
        <v>8090690</v>
      </c>
      <c r="C72" s="4">
        <f t="shared" si="15"/>
        <v>6.1303671256716055E-2</v>
      </c>
      <c r="D72" s="3">
        <v>8586679</v>
      </c>
      <c r="E72" s="4">
        <f t="shared" si="16"/>
        <v>-3.7945869410047822E-2</v>
      </c>
      <c r="F72" s="3">
        <v>8260850</v>
      </c>
      <c r="G72" s="4">
        <f t="shared" si="17"/>
        <v>8.1322745238080821E-2</v>
      </c>
      <c r="H72" s="3">
        <v>8932645</v>
      </c>
      <c r="I72" s="4">
        <f t="shared" si="18"/>
        <v>-2.9487906437566925E-2</v>
      </c>
      <c r="J72" s="3">
        <v>8669240</v>
      </c>
      <c r="K72" s="4">
        <f t="shared" si="19"/>
        <v>0.21149627879721866</v>
      </c>
      <c r="L72" s="3">
        <v>10502752</v>
      </c>
      <c r="M72" s="4">
        <f t="shared" si="20"/>
        <v>0.17259981003074243</v>
      </c>
      <c r="N72" s="3">
        <v>12315525</v>
      </c>
      <c r="O72" s="4">
        <f t="shared" si="21"/>
        <v>0.14504253777244575</v>
      </c>
      <c r="P72" s="3">
        <v>14101800</v>
      </c>
      <c r="Q72" s="4">
        <f t="shared" si="22"/>
        <v>0.36674431632841198</v>
      </c>
      <c r="R72" s="3">
        <v>19273555</v>
      </c>
      <c r="S72" s="4">
        <f t="shared" si="23"/>
        <v>0.75098574186236011</v>
      </c>
      <c r="T72" s="3">
        <v>33747720</v>
      </c>
      <c r="U72" s="4">
        <f t="shared" si="24"/>
        <v>6.2823207019614954E-2</v>
      </c>
      <c r="V72" s="3">
        <v>35867860</v>
      </c>
      <c r="W72" s="4">
        <f t="shared" si="25"/>
        <v>0.33975375168744387</v>
      </c>
      <c r="X72" s="3">
        <v>48054100</v>
      </c>
      <c r="Y72" s="4">
        <f t="shared" si="26"/>
        <v>0.71014960221916545</v>
      </c>
      <c r="Z72" s="3">
        <v>82179700</v>
      </c>
      <c r="AA72" s="4">
        <f t="shared" si="27"/>
        <v>0.27180556755500446</v>
      </c>
      <c r="AB72" s="3">
        <v>104516600</v>
      </c>
      <c r="AC72" s="4">
        <f t="shared" si="28"/>
        <v>0.51810073232386056</v>
      </c>
      <c r="AD72" s="3">
        <v>158666727</v>
      </c>
      <c r="AE72" s="4">
        <f t="shared" si="29"/>
        <v>-0.28718577525078715</v>
      </c>
      <c r="AF72" s="3">
        <v>113099900</v>
      </c>
      <c r="AG72" s="4">
        <f t="shared" si="30"/>
        <v>0.83068243207995762</v>
      </c>
      <c r="AH72" s="3">
        <v>207050000</v>
      </c>
      <c r="AI72" s="4">
        <f t="shared" si="31"/>
        <v>-0.43630572325525235</v>
      </c>
      <c r="AJ72" s="3">
        <v>116712900</v>
      </c>
      <c r="AK72" s="4">
        <f t="shared" si="9"/>
        <v>0.29921371159486226</v>
      </c>
      <c r="AL72" s="3">
        <v>151635000</v>
      </c>
      <c r="AM72" s="4">
        <f t="shared" si="10"/>
        <v>-2.166386388366802E-3</v>
      </c>
      <c r="AN72" s="3">
        <v>151306500</v>
      </c>
      <c r="AO72" s="4">
        <f t="shared" si="11"/>
        <v>-7.4177910400412411E-2</v>
      </c>
      <c r="AP72" s="3">
        <v>140082900</v>
      </c>
      <c r="AQ72" s="4">
        <f t="shared" si="12"/>
        <v>-1.4940438840143943E-2</v>
      </c>
      <c r="AR72" s="3">
        <v>137990000</v>
      </c>
      <c r="AS72" s="4">
        <f t="shared" si="13"/>
        <v>-8.261468222334952E-4</v>
      </c>
      <c r="AT72" s="3">
        <v>137876000</v>
      </c>
      <c r="AU72" s="4">
        <f t="shared" si="14"/>
        <v>-5.1513678957904201E-2</v>
      </c>
      <c r="AV72" s="3">
        <v>130773500</v>
      </c>
      <c r="AW72" s="4">
        <f t="shared" si="32"/>
        <v>-3.1674612975870493E-2</v>
      </c>
      <c r="AX72" s="3">
        <v>126631300</v>
      </c>
      <c r="AY72" s="4">
        <f t="shared" si="33"/>
        <v>-3.0591962650624294E-2</v>
      </c>
      <c r="AZ72" s="3">
        <v>122757400</v>
      </c>
      <c r="BA72" s="4">
        <f t="shared" si="56"/>
        <v>8.3182765356711694E-2</v>
      </c>
      <c r="BB72" s="3">
        <v>132968700</v>
      </c>
      <c r="BC72" s="4">
        <f t="shared" si="37"/>
        <v>0.13597560929752642</v>
      </c>
      <c r="BD72" s="3">
        <v>151049200</v>
      </c>
      <c r="BE72" s="4">
        <f t="shared" si="38"/>
        <v>1.761214226887663E-2</v>
      </c>
      <c r="BF72" s="3">
        <v>153709500</v>
      </c>
      <c r="BG72" s="4">
        <f t="shared" si="39"/>
        <v>1.8391185970938688E-2</v>
      </c>
      <c r="BH72" s="14">
        <v>156536400</v>
      </c>
      <c r="BI72" s="4">
        <f t="shared" si="46"/>
        <v>-1.1058769717458687E-2</v>
      </c>
      <c r="BJ72" s="16">
        <v>154805300</v>
      </c>
      <c r="BK72" s="4">
        <f t="shared" si="47"/>
        <v>0.23979023973985386</v>
      </c>
      <c r="BL72" s="14">
        <v>191926100</v>
      </c>
      <c r="BM72" s="4">
        <f t="shared" si="48"/>
        <v>0.10002495752271318</v>
      </c>
      <c r="BN72" s="16">
        <v>211123500</v>
      </c>
      <c r="BO72" s="4">
        <f t="shared" si="49"/>
        <v>-1.5135217064893297E-2</v>
      </c>
      <c r="BP72" s="14">
        <v>207928100</v>
      </c>
      <c r="BQ72" s="4">
        <f t="shared" si="50"/>
        <v>-3.7700532058918441E-3</v>
      </c>
      <c r="BR72" s="14">
        <v>207144200</v>
      </c>
      <c r="BS72" s="4">
        <f t="shared" si="51"/>
        <v>2.489328689869183E-2</v>
      </c>
      <c r="BT72" s="14">
        <v>212300700</v>
      </c>
      <c r="BU72" s="4">
        <f t="shared" si="52"/>
        <v>-2.8315968812161241E-2</v>
      </c>
      <c r="BV72" s="14">
        <v>206289200</v>
      </c>
      <c r="BW72" s="4">
        <f t="shared" si="53"/>
        <v>7.2690669215838735E-2</v>
      </c>
      <c r="BX72" s="14">
        <v>221284500</v>
      </c>
      <c r="BY72" s="4">
        <f t="shared" si="54"/>
        <v>0.14208405920884654</v>
      </c>
      <c r="BZ72" s="28">
        <v>252725500</v>
      </c>
      <c r="CA72" s="4">
        <f t="shared" si="55"/>
        <v>-2.2799440499672568E-3</v>
      </c>
      <c r="CB72" s="28">
        <v>252149300</v>
      </c>
      <c r="CC72" s="4">
        <f t="shared" si="40"/>
        <v>0.13394643570297438</v>
      </c>
      <c r="CD72" s="16">
        <v>285923800</v>
      </c>
      <c r="CE72" s="4">
        <f t="shared" si="41"/>
        <v>0.10083560724920416</v>
      </c>
      <c r="CF72" s="16">
        <v>314755100</v>
      </c>
      <c r="CG72" s="26">
        <f t="shared" si="41"/>
        <v>-3.7513292080096558E-2</v>
      </c>
      <c r="CH72" s="16">
        <v>302947600</v>
      </c>
      <c r="CI72" s="26">
        <f t="shared" si="41"/>
        <v>7.9195544047881553E-2</v>
      </c>
      <c r="CJ72" s="25">
        <v>326939700</v>
      </c>
      <c r="CK72" s="26">
        <f t="shared" si="42"/>
        <v>-3.7051786613861819E-2</v>
      </c>
      <c r="CL72" s="60">
        <v>314826000</v>
      </c>
      <c r="CM72" s="26">
        <f t="shared" si="43"/>
        <v>0.20347874699040105</v>
      </c>
      <c r="CN72" s="102">
        <v>378886400</v>
      </c>
      <c r="CO72" s="26">
        <f t="shared" si="44"/>
        <v>-2.7815725241127631E-2</v>
      </c>
      <c r="CP72" s="102">
        <v>368347400</v>
      </c>
      <c r="CQ72" s="26">
        <f t="shared" si="45"/>
        <v>-5.8219496051824526E-3</v>
      </c>
      <c r="CR72" s="102">
        <v>366202900</v>
      </c>
      <c r="CS72" s="26">
        <f t="shared" si="45"/>
        <v>0.16849047345064716</v>
      </c>
      <c r="CT72" s="102">
        <v>427904600</v>
      </c>
      <c r="CU72" s="26">
        <f t="shared" si="45"/>
        <v>-7.1516408096571005E-2</v>
      </c>
      <c r="CV72" s="102">
        <v>397302400</v>
      </c>
    </row>
    <row r="73" spans="1:100" ht="15" customHeight="1" x14ac:dyDescent="0.2">
      <c r="A73" s="32" t="s">
        <v>18</v>
      </c>
      <c r="B73" s="3">
        <v>931559</v>
      </c>
      <c r="C73" s="4">
        <f t="shared" si="15"/>
        <v>1.7310766145783574E-2</v>
      </c>
      <c r="D73" s="3">
        <v>947685</v>
      </c>
      <c r="E73" s="4">
        <f t="shared" si="16"/>
        <v>9.6382236713675962E-2</v>
      </c>
      <c r="F73" s="3">
        <v>1039025</v>
      </c>
      <c r="G73" s="4">
        <f t="shared" si="17"/>
        <v>-4.9661942686653349E-3</v>
      </c>
      <c r="H73" s="3">
        <v>1033865</v>
      </c>
      <c r="I73" s="4">
        <f t="shared" si="18"/>
        <v>5.8112035904107399E-2</v>
      </c>
      <c r="J73" s="3">
        <v>1093945</v>
      </c>
      <c r="K73" s="4">
        <f t="shared" si="19"/>
        <v>0.42978851770427218</v>
      </c>
      <c r="L73" s="3">
        <v>1564110</v>
      </c>
      <c r="M73" s="4">
        <f t="shared" si="20"/>
        <v>0.10254074201942319</v>
      </c>
      <c r="N73" s="3">
        <v>1724495</v>
      </c>
      <c r="O73" s="4">
        <f t="shared" si="21"/>
        <v>0.34519670976140843</v>
      </c>
      <c r="P73" s="3">
        <v>2319785</v>
      </c>
      <c r="Q73" s="4">
        <f t="shared" si="22"/>
        <v>0.14073071426877923</v>
      </c>
      <c r="R73" s="3">
        <v>2646250</v>
      </c>
      <c r="S73" s="4">
        <f t="shared" si="23"/>
        <v>0.75315068493150683</v>
      </c>
      <c r="T73" s="3">
        <v>4639275</v>
      </c>
      <c r="U73" s="4">
        <f t="shared" si="24"/>
        <v>3.3225018995424932E-2</v>
      </c>
      <c r="V73" s="3">
        <v>4793415</v>
      </c>
      <c r="W73" s="4">
        <f t="shared" si="25"/>
        <v>0.13927127110838514</v>
      </c>
      <c r="X73" s="3">
        <v>5461000</v>
      </c>
      <c r="Y73" s="4">
        <f t="shared" si="26"/>
        <v>0.1911737776963926</v>
      </c>
      <c r="Z73" s="3">
        <v>6505000</v>
      </c>
      <c r="AA73" s="4">
        <f t="shared" si="27"/>
        <v>0.11654112221368178</v>
      </c>
      <c r="AB73" s="3">
        <v>7263100</v>
      </c>
      <c r="AC73" s="4">
        <f t="shared" si="28"/>
        <v>0.84064036017678401</v>
      </c>
      <c r="AD73" s="3">
        <v>13368755</v>
      </c>
      <c r="AE73" s="4">
        <f t="shared" si="29"/>
        <v>-0.29353182102596687</v>
      </c>
      <c r="AF73" s="3">
        <v>9444600</v>
      </c>
      <c r="AG73" s="4">
        <f t="shared" si="30"/>
        <v>-3.1848887194799141E-2</v>
      </c>
      <c r="AH73" s="3">
        <v>9143800</v>
      </c>
      <c r="AI73" s="4">
        <f t="shared" si="31"/>
        <v>0.11063234103983027</v>
      </c>
      <c r="AJ73" s="3">
        <v>10155400</v>
      </c>
      <c r="AK73" s="4">
        <f t="shared" si="9"/>
        <v>0.47580597514622763</v>
      </c>
      <c r="AL73" s="3">
        <v>14987400</v>
      </c>
      <c r="AM73" s="4">
        <f t="shared" si="10"/>
        <v>-0.28228378504610541</v>
      </c>
      <c r="AN73" s="3">
        <v>10756700</v>
      </c>
      <c r="AO73" s="4">
        <f t="shared" si="11"/>
        <v>-9.4266829046082898E-3</v>
      </c>
      <c r="AP73" s="3">
        <v>10655300</v>
      </c>
      <c r="AQ73" s="4">
        <f t="shared" si="12"/>
        <v>-2.0130826912428557E-2</v>
      </c>
      <c r="AR73" s="3">
        <v>10440800</v>
      </c>
      <c r="AS73" s="4">
        <f t="shared" si="13"/>
        <v>0.29920121063520039</v>
      </c>
      <c r="AT73" s="3">
        <v>13564700</v>
      </c>
      <c r="AU73" s="4">
        <f t="shared" si="14"/>
        <v>6.3621016314404297E-3</v>
      </c>
      <c r="AV73" s="3">
        <v>13651000</v>
      </c>
      <c r="AW73" s="4">
        <f t="shared" si="32"/>
        <v>1.9895978316606843E-2</v>
      </c>
      <c r="AX73" s="3">
        <v>13922600</v>
      </c>
      <c r="AY73" s="4">
        <f t="shared" si="33"/>
        <v>8.7770962320256277E-3</v>
      </c>
      <c r="AZ73" s="3">
        <v>14044800</v>
      </c>
      <c r="BA73" s="4">
        <f t="shared" si="56"/>
        <v>-5.4041353383458644E-3</v>
      </c>
      <c r="BB73" s="3">
        <v>13968900</v>
      </c>
      <c r="BC73" s="4">
        <f t="shared" si="37"/>
        <v>1.6443671298384269E-2</v>
      </c>
      <c r="BD73" s="3">
        <v>14198600</v>
      </c>
      <c r="BE73" s="4">
        <f t="shared" si="38"/>
        <v>9.6347527220993615E-2</v>
      </c>
      <c r="BF73" s="3">
        <v>15566600</v>
      </c>
      <c r="BG73" s="4">
        <f t="shared" si="39"/>
        <v>-0.14281217478447444</v>
      </c>
      <c r="BH73" s="14">
        <v>13343500</v>
      </c>
      <c r="BI73" s="4">
        <f t="shared" si="46"/>
        <v>-0.13115749241203584</v>
      </c>
      <c r="BJ73" s="16">
        <v>11593400</v>
      </c>
      <c r="BK73" s="4">
        <f t="shared" si="47"/>
        <v>6.010316214397847E-2</v>
      </c>
      <c r="BL73" s="14">
        <v>12290200</v>
      </c>
      <c r="BM73" s="4">
        <f t="shared" si="48"/>
        <v>2.6980846528128103E-2</v>
      </c>
      <c r="BN73" s="16">
        <v>12621800</v>
      </c>
      <c r="BO73" s="4">
        <f t="shared" si="49"/>
        <v>-4.7505110206151259E-2</v>
      </c>
      <c r="BP73" s="14">
        <v>12022200</v>
      </c>
      <c r="BQ73" s="4">
        <f t="shared" si="50"/>
        <v>-3.822095789456173E-2</v>
      </c>
      <c r="BR73" s="14">
        <v>11562700</v>
      </c>
      <c r="BS73" s="4">
        <f t="shared" si="51"/>
        <v>0.19094156209189894</v>
      </c>
      <c r="BT73" s="14">
        <v>13770500</v>
      </c>
      <c r="BU73" s="4">
        <f t="shared" si="52"/>
        <v>2.5373080135071349E-2</v>
      </c>
      <c r="BV73" s="14">
        <v>14119900</v>
      </c>
      <c r="BW73" s="4">
        <f t="shared" si="53"/>
        <v>-3.4122054688772586E-2</v>
      </c>
      <c r="BX73" s="14">
        <v>13638100</v>
      </c>
      <c r="BY73" s="4">
        <f t="shared" si="54"/>
        <v>-0.18245943349880114</v>
      </c>
      <c r="BZ73" s="28">
        <v>11149700</v>
      </c>
      <c r="CA73" s="4">
        <f t="shared" si="55"/>
        <v>0.10362610653201432</v>
      </c>
      <c r="CB73" s="28">
        <v>12305100</v>
      </c>
      <c r="CC73" s="4">
        <f t="shared" si="40"/>
        <v>-5.9950752127166787E-2</v>
      </c>
      <c r="CD73" s="16">
        <v>11567400</v>
      </c>
      <c r="CE73" s="4">
        <f t="shared" si="41"/>
        <v>0.181527395957605</v>
      </c>
      <c r="CF73" s="16">
        <v>13667200</v>
      </c>
      <c r="CG73" s="26">
        <f t="shared" si="41"/>
        <v>-2.7072114258955746E-3</v>
      </c>
      <c r="CH73" s="16">
        <v>13630200</v>
      </c>
      <c r="CI73" s="26">
        <f t="shared" si="41"/>
        <v>4.8311836950301536E-2</v>
      </c>
      <c r="CJ73" s="25">
        <v>14288700</v>
      </c>
      <c r="CK73" s="26">
        <f t="shared" si="42"/>
        <v>4.4587681174634498E-2</v>
      </c>
      <c r="CL73" s="60">
        <v>14925800</v>
      </c>
      <c r="CM73" s="26">
        <f t="shared" si="43"/>
        <v>-0.18722614533224349</v>
      </c>
      <c r="CN73" s="102">
        <v>12131300</v>
      </c>
      <c r="CO73" s="26">
        <f t="shared" si="44"/>
        <v>-0.1963763158111661</v>
      </c>
      <c r="CP73" s="102">
        <v>9749000</v>
      </c>
      <c r="CQ73" s="26">
        <f t="shared" si="45"/>
        <v>0.16281669914863062</v>
      </c>
      <c r="CR73" s="102">
        <v>11336300</v>
      </c>
      <c r="CS73" s="26">
        <f t="shared" si="45"/>
        <v>0.2728844508349284</v>
      </c>
      <c r="CT73" s="102">
        <v>14429800</v>
      </c>
      <c r="CU73" s="26">
        <f t="shared" si="45"/>
        <v>-4.7755339644347083E-2</v>
      </c>
      <c r="CV73" s="102">
        <v>13740700</v>
      </c>
    </row>
    <row r="74" spans="1:100" ht="15" customHeight="1" x14ac:dyDescent="0.2">
      <c r="A74" s="8" t="s">
        <v>60</v>
      </c>
      <c r="B74" s="3">
        <v>14223610</v>
      </c>
      <c r="C74" s="4">
        <f t="shared" si="15"/>
        <v>8.0928400033465478E-2</v>
      </c>
      <c r="D74" s="3">
        <v>15374704</v>
      </c>
      <c r="E74" s="4">
        <f t="shared" si="16"/>
        <v>0.10882427395024971</v>
      </c>
      <c r="F74" s="3">
        <v>17047845</v>
      </c>
      <c r="G74" s="4">
        <f t="shared" si="17"/>
        <v>0.14262090017829232</v>
      </c>
      <c r="H74" s="3">
        <v>19479224</v>
      </c>
      <c r="I74" s="4">
        <f t="shared" si="18"/>
        <v>3.5611069516937634E-2</v>
      </c>
      <c r="J74" s="3">
        <v>20172900</v>
      </c>
      <c r="K74" s="4">
        <f t="shared" si="19"/>
        <v>0.11087315160438013</v>
      </c>
      <c r="L74" s="3">
        <v>22409533</v>
      </c>
      <c r="M74" s="4">
        <f t="shared" si="20"/>
        <v>0.17527750355172506</v>
      </c>
      <c r="N74" s="3">
        <v>26337420</v>
      </c>
      <c r="O74" s="4">
        <f t="shared" si="21"/>
        <v>0.19298192457727448</v>
      </c>
      <c r="P74" s="3">
        <v>31420066</v>
      </c>
      <c r="Q74" s="4">
        <f t="shared" si="22"/>
        <v>5.2442251394379628E-2</v>
      </c>
      <c r="R74" s="3">
        <v>33067805</v>
      </c>
      <c r="S74" s="4">
        <f t="shared" si="23"/>
        <v>2.9643787968387982E-2</v>
      </c>
      <c r="T74" s="3">
        <v>34048060</v>
      </c>
      <c r="U74" s="4">
        <f t="shared" si="24"/>
        <v>0.22598130407429967</v>
      </c>
      <c r="V74" s="3">
        <v>41742285</v>
      </c>
      <c r="W74" s="4">
        <f t="shared" si="25"/>
        <v>0.60140251066754014</v>
      </c>
      <c r="X74" s="3">
        <v>66846200</v>
      </c>
      <c r="Y74" s="4">
        <f t="shared" si="26"/>
        <v>0.1774222020099871</v>
      </c>
      <c r="Z74" s="3">
        <v>78706200</v>
      </c>
      <c r="AA74" s="4">
        <f t="shared" si="27"/>
        <v>0.47591295221977431</v>
      </c>
      <c r="AB74" s="3">
        <v>116163500</v>
      </c>
      <c r="AC74" s="4">
        <f t="shared" si="28"/>
        <v>0.11353221967313312</v>
      </c>
      <c r="AD74" s="3">
        <v>129351800</v>
      </c>
      <c r="AE74" s="4">
        <f t="shared" si="29"/>
        <v>0.1002761461378968</v>
      </c>
      <c r="AF74" s="3">
        <v>142322700</v>
      </c>
      <c r="AG74" s="4">
        <f t="shared" si="30"/>
        <v>0.13593052970467817</v>
      </c>
      <c r="AH74" s="3">
        <v>161668700</v>
      </c>
      <c r="AI74" s="4">
        <f t="shared" si="31"/>
        <v>-2.7797588525175251E-3</v>
      </c>
      <c r="AJ74" s="3">
        <v>161219300</v>
      </c>
      <c r="AK74" s="4">
        <f t="shared" si="9"/>
        <v>-0.16042682234695227</v>
      </c>
      <c r="AL74" s="3">
        <v>135355400</v>
      </c>
      <c r="AM74" s="4">
        <f t="shared" si="10"/>
        <v>0.30716173865246604</v>
      </c>
      <c r="AN74" s="3">
        <v>176931400</v>
      </c>
      <c r="AO74" s="4">
        <f t="shared" si="11"/>
        <v>-2.1745150945507694E-2</v>
      </c>
      <c r="AP74" s="3">
        <v>173084000</v>
      </c>
      <c r="AQ74" s="4">
        <f t="shared" si="12"/>
        <v>-6.1485174828407013E-2</v>
      </c>
      <c r="AR74" s="3">
        <v>162441900</v>
      </c>
      <c r="AS74" s="4">
        <f t="shared" si="13"/>
        <v>3.8035137486079638E-2</v>
      </c>
      <c r="AT74" s="3">
        <v>168620400</v>
      </c>
      <c r="AU74" s="4">
        <f t="shared" si="14"/>
        <v>6.8495864082874905E-2</v>
      </c>
      <c r="AV74" s="3">
        <v>180170200</v>
      </c>
      <c r="AW74" s="4">
        <f t="shared" si="32"/>
        <v>3.5563594867519713E-2</v>
      </c>
      <c r="AX74" s="3">
        <v>186577700</v>
      </c>
      <c r="AY74" s="4">
        <f t="shared" si="33"/>
        <v>2.8163601545093547E-2</v>
      </c>
      <c r="AZ74" s="3">
        <v>191832400</v>
      </c>
      <c r="BA74" s="4">
        <f t="shared" si="56"/>
        <v>5.3292874404949321E-2</v>
      </c>
      <c r="BB74" s="3">
        <v>202055700</v>
      </c>
      <c r="BC74" s="4">
        <f t="shared" si="37"/>
        <v>1.6090612638000313E-2</v>
      </c>
      <c r="BD74" s="3">
        <v>205306900</v>
      </c>
      <c r="BE74" s="4">
        <f t="shared" si="38"/>
        <v>9.7120944303381918E-2</v>
      </c>
      <c r="BF74" s="3">
        <v>225246500</v>
      </c>
      <c r="BG74" s="4">
        <f t="shared" si="39"/>
        <v>5.1736652955761797E-2</v>
      </c>
      <c r="BH74" s="14">
        <v>236900000</v>
      </c>
      <c r="BI74" s="4">
        <f t="shared" si="46"/>
        <v>-1.3373575348248207E-2</v>
      </c>
      <c r="BJ74" s="16">
        <v>233731800</v>
      </c>
      <c r="BK74" s="4">
        <f t="shared" si="47"/>
        <v>4.3285081448052855E-2</v>
      </c>
      <c r="BL74" s="14">
        <v>243848900</v>
      </c>
      <c r="BM74" s="4">
        <f t="shared" si="48"/>
        <v>4.2549299996842309E-2</v>
      </c>
      <c r="BN74" s="16">
        <v>254224500</v>
      </c>
      <c r="BO74" s="4">
        <f t="shared" si="49"/>
        <v>1.789560014868748E-2</v>
      </c>
      <c r="BP74" s="14">
        <v>258774000</v>
      </c>
      <c r="BQ74" s="4">
        <f t="shared" si="50"/>
        <v>-9.0817083632822468E-2</v>
      </c>
      <c r="BR74" s="14">
        <v>235272900</v>
      </c>
      <c r="BS74" s="4">
        <f t="shared" si="51"/>
        <v>6.0032838461208236E-2</v>
      </c>
      <c r="BT74" s="14">
        <v>249397000</v>
      </c>
      <c r="BU74" s="4">
        <f t="shared" si="52"/>
        <v>9.9404162840771942E-2</v>
      </c>
      <c r="BV74" s="14">
        <v>274188100</v>
      </c>
      <c r="BW74" s="4">
        <f t="shared" si="53"/>
        <v>0.10151789957332211</v>
      </c>
      <c r="BX74" s="14">
        <v>302023100</v>
      </c>
      <c r="BY74" s="4">
        <f t="shared" si="54"/>
        <v>-7.1116083504870989E-2</v>
      </c>
      <c r="BZ74" s="28">
        <v>280544400</v>
      </c>
      <c r="CA74" s="4">
        <f t="shared" si="55"/>
        <v>7.0887887977803155E-2</v>
      </c>
      <c r="CB74" s="28">
        <v>300431600</v>
      </c>
      <c r="CC74" s="4">
        <f t="shared" si="40"/>
        <v>9.8365817710254183E-2</v>
      </c>
      <c r="CD74" s="16">
        <v>329983800</v>
      </c>
      <c r="CE74" s="4">
        <f t="shared" si="41"/>
        <v>9.816572813574484E-2</v>
      </c>
      <c r="CF74" s="16">
        <v>362376900</v>
      </c>
      <c r="CG74" s="26">
        <f t="shared" si="41"/>
        <v>-5.0606978535331582E-2</v>
      </c>
      <c r="CH74" s="16">
        <v>344038100</v>
      </c>
      <c r="CI74" s="26">
        <f t="shared" si="41"/>
        <v>1.6892315124400467E-2</v>
      </c>
      <c r="CJ74" s="25">
        <v>349849700</v>
      </c>
      <c r="CK74" s="26">
        <f t="shared" si="42"/>
        <v>-2.8023462646959537E-2</v>
      </c>
      <c r="CL74" s="60">
        <v>340045700</v>
      </c>
      <c r="CM74" s="26">
        <f t="shared" si="43"/>
        <v>-5.1387798757637576E-2</v>
      </c>
      <c r="CN74" s="102">
        <v>322571500</v>
      </c>
      <c r="CO74" s="26" t="str">
        <f t="shared" si="44"/>
        <v/>
      </c>
      <c r="CP74" s="102"/>
      <c r="CQ74" s="26" t="str">
        <f t="shared" si="45"/>
        <v/>
      </c>
      <c r="CR74" s="102"/>
      <c r="CS74" s="26" t="str">
        <f t="shared" si="45"/>
        <v/>
      </c>
      <c r="CT74" s="102"/>
      <c r="CU74" s="26" t="str">
        <f t="shared" si="45"/>
        <v/>
      </c>
      <c r="CV74" s="102"/>
    </row>
    <row r="75" spans="1:100" ht="15" customHeight="1" x14ac:dyDescent="0.2">
      <c r="A75" s="32" t="s">
        <v>19</v>
      </c>
      <c r="B75" s="3"/>
      <c r="C75" s="4">
        <v>0</v>
      </c>
      <c r="D75" s="3"/>
      <c r="E75" s="4">
        <v>0</v>
      </c>
      <c r="F75" s="3">
        <v>322500</v>
      </c>
      <c r="G75" s="4">
        <f t="shared" si="17"/>
        <v>0</v>
      </c>
      <c r="H75" s="3">
        <v>322500</v>
      </c>
      <c r="I75" s="4">
        <f t="shared" si="18"/>
        <v>0</v>
      </c>
      <c r="J75" s="3">
        <v>322500</v>
      </c>
      <c r="K75" s="4">
        <f t="shared" si="19"/>
        <v>6.4186046511627903E-2</v>
      </c>
      <c r="L75" s="3">
        <v>343200</v>
      </c>
      <c r="M75" s="4">
        <f t="shared" si="20"/>
        <v>9.2657342657342656E-2</v>
      </c>
      <c r="N75" s="3">
        <v>375000</v>
      </c>
      <c r="O75" s="4">
        <f t="shared" si="21"/>
        <v>0.5</v>
      </c>
      <c r="P75" s="3">
        <v>562500</v>
      </c>
      <c r="Q75" s="4">
        <f t="shared" si="22"/>
        <v>0.17333333333333334</v>
      </c>
      <c r="R75" s="3">
        <v>660000</v>
      </c>
      <c r="S75" s="4">
        <f t="shared" si="23"/>
        <v>1.143939393939394</v>
      </c>
      <c r="T75" s="3">
        <v>1415000</v>
      </c>
      <c r="U75" s="4">
        <f t="shared" si="24"/>
        <v>0.17431802120141343</v>
      </c>
      <c r="V75" s="3">
        <v>1661660</v>
      </c>
      <c r="W75" s="4">
        <f t="shared" si="25"/>
        <v>6.8208899534200743E-2</v>
      </c>
      <c r="X75" s="3">
        <v>1775000</v>
      </c>
      <c r="Y75" s="4">
        <f t="shared" si="26"/>
        <v>0.37746478873239436</v>
      </c>
      <c r="Z75" s="3">
        <v>2445000</v>
      </c>
      <c r="AA75" s="4">
        <f t="shared" si="27"/>
        <v>0.16</v>
      </c>
      <c r="AB75" s="3">
        <v>2836200</v>
      </c>
      <c r="AC75" s="4">
        <f t="shared" si="28"/>
        <v>9.6008744094210563E-2</v>
      </c>
      <c r="AD75" s="3">
        <v>3108500</v>
      </c>
      <c r="AE75" s="4">
        <f t="shared" si="29"/>
        <v>0.12999839150715781</v>
      </c>
      <c r="AF75" s="3">
        <v>3512600</v>
      </c>
      <c r="AG75" s="4">
        <f t="shared" si="30"/>
        <v>0.11749131697318226</v>
      </c>
      <c r="AH75" s="3">
        <v>3925300</v>
      </c>
      <c r="AI75" s="4">
        <f t="shared" si="31"/>
        <v>8.001936157745905E-2</v>
      </c>
      <c r="AJ75" s="3">
        <v>4239400</v>
      </c>
      <c r="AK75" s="4">
        <f t="shared" si="9"/>
        <v>4.9959899985847052E-2</v>
      </c>
      <c r="AL75" s="3">
        <v>4451200</v>
      </c>
      <c r="AM75" s="4">
        <f t="shared" si="10"/>
        <v>0</v>
      </c>
      <c r="AN75" s="3">
        <v>4451200</v>
      </c>
      <c r="AO75" s="4">
        <f t="shared" si="11"/>
        <v>-5.9871495327102807E-2</v>
      </c>
      <c r="AP75" s="3">
        <v>4184700</v>
      </c>
      <c r="AQ75" s="4">
        <f t="shared" si="12"/>
        <v>0</v>
      </c>
      <c r="AR75" s="3">
        <v>4184700</v>
      </c>
      <c r="AS75" s="4">
        <f t="shared" si="13"/>
        <v>4.9274738929911341E-2</v>
      </c>
      <c r="AT75" s="3">
        <v>4390900</v>
      </c>
      <c r="AU75" s="4">
        <f t="shared" si="14"/>
        <v>1.5577672003461706E-2</v>
      </c>
      <c r="AV75" s="3">
        <v>4459300</v>
      </c>
      <c r="AW75" s="4">
        <f t="shared" si="32"/>
        <v>0</v>
      </c>
      <c r="AX75" s="3">
        <v>4459300</v>
      </c>
      <c r="AY75" s="4">
        <f t="shared" si="33"/>
        <v>-4.7092593007871187E-3</v>
      </c>
      <c r="AZ75" s="3">
        <v>4438300</v>
      </c>
      <c r="BA75" s="4">
        <f t="shared" si="56"/>
        <v>2.1449654146858031E-2</v>
      </c>
      <c r="BB75" s="3">
        <v>4533500</v>
      </c>
      <c r="BC75" s="4">
        <f t="shared" si="37"/>
        <v>2.1837432447336493E-3</v>
      </c>
      <c r="BD75" s="3">
        <v>4543400</v>
      </c>
      <c r="BE75" s="4">
        <f t="shared" si="38"/>
        <v>-2.0843421226394331E-2</v>
      </c>
      <c r="BF75" s="3">
        <v>4448700</v>
      </c>
      <c r="BG75" s="4">
        <f t="shared" si="39"/>
        <v>1.1126846044911997E-2</v>
      </c>
      <c r="BH75" s="14">
        <v>4498200</v>
      </c>
      <c r="BI75" s="4">
        <f t="shared" si="46"/>
        <v>-1.0448623894002045E-3</v>
      </c>
      <c r="BJ75" s="16">
        <v>4493500</v>
      </c>
      <c r="BK75" s="4">
        <f t="shared" si="47"/>
        <v>1.5800600867920329E-3</v>
      </c>
      <c r="BL75" s="14">
        <v>4500600</v>
      </c>
      <c r="BM75" s="4">
        <f t="shared" si="48"/>
        <v>7.7989601386481804E-3</v>
      </c>
      <c r="BN75" s="16">
        <v>4535700</v>
      </c>
      <c r="BO75" s="4">
        <f t="shared" si="49"/>
        <v>4.1118239742487378E-2</v>
      </c>
      <c r="BP75" s="14">
        <v>4722200</v>
      </c>
      <c r="BQ75" s="4">
        <f t="shared" si="50"/>
        <v>-5.4000254118842912E-2</v>
      </c>
      <c r="BR75" s="14">
        <v>4467200</v>
      </c>
      <c r="BS75" s="4">
        <f t="shared" si="51"/>
        <v>9.5473674785100285E-2</v>
      </c>
      <c r="BT75" s="14">
        <v>4893700</v>
      </c>
      <c r="BU75" s="4">
        <f t="shared" si="52"/>
        <v>0</v>
      </c>
      <c r="BV75" s="14">
        <v>4893700</v>
      </c>
      <c r="BW75" s="4">
        <f t="shared" si="53"/>
        <v>0</v>
      </c>
      <c r="BX75" s="14">
        <v>4893700</v>
      </c>
      <c r="BY75" s="4">
        <f t="shared" si="54"/>
        <v>3.7926313423381083E-2</v>
      </c>
      <c r="BZ75" s="28">
        <v>5079300</v>
      </c>
      <c r="CA75" s="4">
        <f t="shared" si="55"/>
        <v>-1.4076742858267871E-2</v>
      </c>
      <c r="CB75" s="28">
        <v>5007800</v>
      </c>
      <c r="CC75" s="4">
        <f t="shared" si="40"/>
        <v>1.5523782898678062</v>
      </c>
      <c r="CD75" s="16">
        <v>12781800</v>
      </c>
      <c r="CE75" s="4">
        <f t="shared" si="41"/>
        <v>1.1829319814110688E-2</v>
      </c>
      <c r="CF75" s="16">
        <v>12933000</v>
      </c>
      <c r="CG75" s="26">
        <f t="shared" si="41"/>
        <v>-1.2758060774762236E-3</v>
      </c>
      <c r="CH75" s="16">
        <v>12916500</v>
      </c>
      <c r="CI75" s="26">
        <f t="shared" si="41"/>
        <v>-6.9136375953238105E-3</v>
      </c>
      <c r="CJ75" s="25">
        <v>12827200</v>
      </c>
      <c r="CK75" s="26">
        <f t="shared" si="42"/>
        <v>6.0059872770362982E-2</v>
      </c>
      <c r="CL75" s="60">
        <v>13597600</v>
      </c>
      <c r="CM75" s="26">
        <f t="shared" si="43"/>
        <v>-1.9216626463493557E-2</v>
      </c>
      <c r="CN75" s="102">
        <v>13336300</v>
      </c>
      <c r="CO75" s="26">
        <f t="shared" si="44"/>
        <v>0.81269917443368844</v>
      </c>
      <c r="CP75" s="102">
        <v>24174700</v>
      </c>
      <c r="CQ75" s="26">
        <f t="shared" si="45"/>
        <v>9.3610261968091191E-3</v>
      </c>
      <c r="CR75" s="102">
        <v>24401000</v>
      </c>
      <c r="CS75" s="26">
        <f t="shared" si="45"/>
        <v>0.33024056391131507</v>
      </c>
      <c r="CT75" s="102">
        <v>32459200</v>
      </c>
      <c r="CU75" s="26">
        <f t="shared" si="45"/>
        <v>2.6504041997338135E-2</v>
      </c>
      <c r="CV75" s="102">
        <v>33319500</v>
      </c>
    </row>
    <row r="76" spans="1:100" ht="15" customHeight="1" x14ac:dyDescent="0.2">
      <c r="A76" s="32" t="s">
        <v>20</v>
      </c>
      <c r="B76" s="3">
        <v>6316878</v>
      </c>
      <c r="C76" s="4">
        <f t="shared" si="15"/>
        <v>2.4354752458413793E-2</v>
      </c>
      <c r="D76" s="3">
        <v>6470724</v>
      </c>
      <c r="E76" s="4">
        <f t="shared" si="16"/>
        <v>0.89411571255395839</v>
      </c>
      <c r="F76" s="3">
        <v>12256300</v>
      </c>
      <c r="G76" s="4">
        <f t="shared" si="17"/>
        <v>2.5007710320406648E-2</v>
      </c>
      <c r="H76" s="3">
        <v>12562802</v>
      </c>
      <c r="I76" s="4">
        <f t="shared" si="18"/>
        <v>0.10860737914996989</v>
      </c>
      <c r="J76" s="3">
        <v>13927215</v>
      </c>
      <c r="K76" s="4">
        <f t="shared" si="19"/>
        <v>5.6049971225402923E-2</v>
      </c>
      <c r="L76" s="3">
        <v>14707835</v>
      </c>
      <c r="M76" s="4">
        <f t="shared" si="20"/>
        <v>3.3906077950969671E-2</v>
      </c>
      <c r="N76" s="3">
        <v>15206520</v>
      </c>
      <c r="O76" s="4">
        <f t="shared" si="21"/>
        <v>0.23314933331228974</v>
      </c>
      <c r="P76" s="3">
        <v>18751910</v>
      </c>
      <c r="Q76" s="4">
        <f t="shared" si="22"/>
        <v>0.24899543566495361</v>
      </c>
      <c r="R76" s="3">
        <v>23421050</v>
      </c>
      <c r="S76" s="4">
        <f t="shared" si="23"/>
        <v>0.27450242410139597</v>
      </c>
      <c r="T76" s="3">
        <v>29850185</v>
      </c>
      <c r="U76" s="4">
        <f t="shared" si="24"/>
        <v>6.8162224120219023E-2</v>
      </c>
      <c r="V76" s="3">
        <v>31884840</v>
      </c>
      <c r="W76" s="4">
        <f t="shared" si="25"/>
        <v>0.28575523665792268</v>
      </c>
      <c r="X76" s="3">
        <v>40996100</v>
      </c>
      <c r="Y76" s="4">
        <f t="shared" si="26"/>
        <v>0.15244864755427956</v>
      </c>
      <c r="Z76" s="3">
        <v>47245900</v>
      </c>
      <c r="AA76" s="4">
        <f t="shared" si="27"/>
        <v>0.11638470216463227</v>
      </c>
      <c r="AB76" s="3">
        <v>52744600</v>
      </c>
      <c r="AC76" s="4">
        <f t="shared" si="28"/>
        <v>7.9412868805527018E-2</v>
      </c>
      <c r="AD76" s="3">
        <v>56933200</v>
      </c>
      <c r="AE76" s="4">
        <f t="shared" si="29"/>
        <v>7.9550244848348592E-2</v>
      </c>
      <c r="AF76" s="3">
        <v>61462250</v>
      </c>
      <c r="AG76" s="4">
        <f t="shared" si="30"/>
        <v>3.0447144385374762E-2</v>
      </c>
      <c r="AH76" s="3">
        <v>63333600</v>
      </c>
      <c r="AI76" s="4">
        <f t="shared" si="31"/>
        <v>-7.7154938294996658E-2</v>
      </c>
      <c r="AJ76" s="3">
        <v>58447100</v>
      </c>
      <c r="AK76" s="4">
        <f t="shared" si="9"/>
        <v>1.0086043618930623E-2</v>
      </c>
      <c r="AL76" s="3">
        <v>59036600</v>
      </c>
      <c r="AM76" s="4">
        <f t="shared" si="10"/>
        <v>-0.11569771971963155</v>
      </c>
      <c r="AN76" s="3">
        <v>52206200</v>
      </c>
      <c r="AO76" s="4">
        <f t="shared" si="11"/>
        <v>6.2295282935743261E-2</v>
      </c>
      <c r="AP76" s="3">
        <v>55458400</v>
      </c>
      <c r="AQ76" s="4">
        <f t="shared" si="12"/>
        <v>-1.8884425082584425E-2</v>
      </c>
      <c r="AR76" s="3">
        <v>54411100</v>
      </c>
      <c r="AS76" s="4">
        <f t="shared" si="13"/>
        <v>9.0992462934952612E-2</v>
      </c>
      <c r="AT76" s="3">
        <v>59362100</v>
      </c>
      <c r="AU76" s="4">
        <f t="shared" si="14"/>
        <v>6.1962093659085511E-2</v>
      </c>
      <c r="AV76" s="3">
        <v>63040300</v>
      </c>
      <c r="AW76" s="4">
        <f t="shared" si="32"/>
        <v>0.21181529910232025</v>
      </c>
      <c r="AX76" s="3">
        <v>76393200</v>
      </c>
      <c r="AY76" s="4">
        <f t="shared" si="33"/>
        <v>0.17344868391427509</v>
      </c>
      <c r="AZ76" s="3">
        <v>89643500</v>
      </c>
      <c r="BA76" s="4">
        <f t="shared" si="56"/>
        <v>6.1900751309353162E-3</v>
      </c>
      <c r="BB76" s="3">
        <v>90198400</v>
      </c>
      <c r="BC76" s="4">
        <f t="shared" si="37"/>
        <v>3.346400823074467E-2</v>
      </c>
      <c r="BD76" s="3">
        <v>93216800</v>
      </c>
      <c r="BE76" s="4">
        <f t="shared" si="38"/>
        <v>0.36071609409462674</v>
      </c>
      <c r="BF76" s="3">
        <v>126841600</v>
      </c>
      <c r="BG76" s="4">
        <f t="shared" si="39"/>
        <v>0.10247269034764619</v>
      </c>
      <c r="BH76" s="14">
        <v>139839400</v>
      </c>
      <c r="BI76" s="4">
        <f t="shared" si="46"/>
        <v>4.5587295139996313E-2</v>
      </c>
      <c r="BJ76" s="16">
        <v>146214300</v>
      </c>
      <c r="BK76" s="4">
        <f t="shared" si="47"/>
        <v>1.7524961648758022E-2</v>
      </c>
      <c r="BL76" s="14">
        <v>148776700</v>
      </c>
      <c r="BM76" s="4">
        <f t="shared" si="48"/>
        <v>0.19278690816505542</v>
      </c>
      <c r="BN76" s="16">
        <v>177458900</v>
      </c>
      <c r="BO76" s="4">
        <f t="shared" si="49"/>
        <v>5.893702710881224E-2</v>
      </c>
      <c r="BP76" s="14">
        <v>187917800</v>
      </c>
      <c r="BQ76" s="4">
        <f t="shared" si="50"/>
        <v>5.0540715142471868E-2</v>
      </c>
      <c r="BR76" s="14">
        <v>197415300</v>
      </c>
      <c r="BS76" s="4">
        <f t="shared" si="51"/>
        <v>0.16412557689297638</v>
      </c>
      <c r="BT76" s="14">
        <v>229816200</v>
      </c>
      <c r="BU76" s="4">
        <f t="shared" si="52"/>
        <v>-2.9968296403821836E-2</v>
      </c>
      <c r="BV76" s="14">
        <v>222929000</v>
      </c>
      <c r="BW76" s="4">
        <f t="shared" si="53"/>
        <v>0.15876534681445661</v>
      </c>
      <c r="BX76" s="14">
        <v>258322400</v>
      </c>
      <c r="BY76" s="4">
        <f t="shared" si="54"/>
        <v>1.9172166254262116E-2</v>
      </c>
      <c r="BZ76" s="28">
        <v>263275000</v>
      </c>
      <c r="CA76" s="79" t="s">
        <v>55</v>
      </c>
      <c r="CB76" s="74" t="s">
        <v>52</v>
      </c>
      <c r="CE76" s="4"/>
      <c r="CF76" s="16"/>
      <c r="CG76" s="26"/>
      <c r="CH76" s="16"/>
      <c r="CI76" s="26"/>
      <c r="CJ76" s="25"/>
      <c r="CK76" s="26"/>
      <c r="CL76" s="60"/>
      <c r="CM76" s="26"/>
      <c r="CN76" s="102"/>
      <c r="CO76" s="26" t="str">
        <f t="shared" si="44"/>
        <v/>
      </c>
      <c r="CP76" s="102"/>
      <c r="CQ76" s="26" t="str">
        <f t="shared" si="45"/>
        <v/>
      </c>
      <c r="CR76" s="102"/>
      <c r="CS76" s="26" t="str">
        <f t="shared" si="45"/>
        <v/>
      </c>
      <c r="CT76" s="102"/>
      <c r="CU76" s="26" t="str">
        <f t="shared" si="45"/>
        <v/>
      </c>
      <c r="CV76" s="102"/>
    </row>
    <row r="77" spans="1:100" ht="15" customHeight="1" x14ac:dyDescent="0.2">
      <c r="A77" s="32" t="s">
        <v>21</v>
      </c>
      <c r="B77" s="3"/>
      <c r="C77" s="4">
        <v>0</v>
      </c>
      <c r="D77" s="3"/>
      <c r="E77" s="4">
        <v>0</v>
      </c>
      <c r="F77" s="3"/>
      <c r="G77" s="4">
        <v>0</v>
      </c>
      <c r="H77" s="3"/>
      <c r="I77" s="4">
        <v>0</v>
      </c>
      <c r="J77" s="3"/>
      <c r="K77" s="4"/>
      <c r="L77" s="3"/>
      <c r="M77" s="4">
        <v>0</v>
      </c>
      <c r="N77" s="3"/>
      <c r="O77" s="4">
        <v>0</v>
      </c>
      <c r="P77" s="3"/>
      <c r="Q77" s="4">
        <v>0</v>
      </c>
      <c r="R77" s="3"/>
      <c r="S77" s="4">
        <v>0</v>
      </c>
      <c r="T77" s="3"/>
      <c r="U77" s="4">
        <v>0</v>
      </c>
      <c r="V77" s="3"/>
      <c r="W77" s="4">
        <v>0</v>
      </c>
      <c r="X77" s="3"/>
      <c r="Y77" s="4">
        <v>0</v>
      </c>
      <c r="Z77" s="3"/>
      <c r="AA77" s="4">
        <v>0</v>
      </c>
      <c r="AB77" s="3"/>
      <c r="AC77" s="4">
        <v>0</v>
      </c>
      <c r="AD77" s="3"/>
      <c r="AE77" s="4">
        <v>0</v>
      </c>
      <c r="AF77" s="3">
        <v>5870800</v>
      </c>
      <c r="AG77" s="4">
        <f t="shared" si="30"/>
        <v>0.12718879880084485</v>
      </c>
      <c r="AH77" s="3">
        <v>6617500</v>
      </c>
      <c r="AI77" s="4">
        <f t="shared" si="31"/>
        <v>0.69178692859841329</v>
      </c>
      <c r="AJ77" s="3">
        <v>11195400</v>
      </c>
      <c r="AK77" s="4">
        <f t="shared" si="9"/>
        <v>5.0002679672008145E-2</v>
      </c>
      <c r="AL77" s="3">
        <v>11755200</v>
      </c>
      <c r="AM77" s="4">
        <f t="shared" si="10"/>
        <v>0</v>
      </c>
      <c r="AN77" s="3">
        <v>11755200</v>
      </c>
      <c r="AO77" s="4">
        <f t="shared" si="11"/>
        <v>-2.069722335647203E-2</v>
      </c>
      <c r="AP77" s="3">
        <v>11511900</v>
      </c>
      <c r="AQ77" s="4">
        <f t="shared" si="12"/>
        <v>0</v>
      </c>
      <c r="AR77" s="3">
        <v>11511900</v>
      </c>
      <c r="AS77" s="4">
        <f t="shared" si="13"/>
        <v>-3.6049652967798537E-2</v>
      </c>
      <c r="AT77" s="3">
        <v>11096900</v>
      </c>
      <c r="AU77" s="4">
        <f t="shared" si="14"/>
        <v>1.3400138777496419E-2</v>
      </c>
      <c r="AV77" s="3">
        <v>11245600</v>
      </c>
      <c r="AW77" s="4">
        <f t="shared" si="32"/>
        <v>0</v>
      </c>
      <c r="AX77" s="3">
        <v>11245600</v>
      </c>
      <c r="AY77" s="4">
        <f t="shared" si="33"/>
        <v>-2.1786298641246352E-3</v>
      </c>
      <c r="AZ77" s="3">
        <v>11221100</v>
      </c>
      <c r="BA77" s="4">
        <f t="shared" si="56"/>
        <v>1.0426785252782703E-3</v>
      </c>
      <c r="BB77" s="3">
        <v>11232800</v>
      </c>
      <c r="BC77" s="4">
        <f t="shared" si="37"/>
        <v>-0.47091553308168932</v>
      </c>
      <c r="BD77" s="3">
        <v>5943100</v>
      </c>
      <c r="BE77" s="4">
        <f t="shared" si="38"/>
        <v>-7.2352812505258202E-3</v>
      </c>
      <c r="BF77" s="3">
        <v>5900100</v>
      </c>
      <c r="BG77" s="4">
        <f t="shared" si="39"/>
        <v>-1.3304859239673904E-2</v>
      </c>
      <c r="BH77" s="14">
        <v>5821600</v>
      </c>
      <c r="BI77" s="4">
        <f t="shared" si="46"/>
        <v>-5.5826576886079428E-3</v>
      </c>
      <c r="BJ77" s="16">
        <v>5789100</v>
      </c>
      <c r="BK77" s="4">
        <f t="shared" si="47"/>
        <v>7.7732289993263206E-3</v>
      </c>
      <c r="BL77" s="14">
        <v>5834100</v>
      </c>
      <c r="BM77" s="4">
        <f t="shared" si="48"/>
        <v>-1.0781440153579815E-2</v>
      </c>
      <c r="BN77" s="16">
        <v>5771200</v>
      </c>
      <c r="BO77" s="4">
        <f t="shared" si="49"/>
        <v>-1.0604380371499862E-2</v>
      </c>
      <c r="BP77" s="14">
        <v>5710000</v>
      </c>
      <c r="BQ77" s="4">
        <f t="shared" si="50"/>
        <v>5.8143607705779332E-3</v>
      </c>
      <c r="BR77" s="14">
        <v>5743200</v>
      </c>
      <c r="BS77" s="4">
        <f t="shared" si="51"/>
        <v>-1.2205738960858059E-2</v>
      </c>
      <c r="BT77" s="14">
        <v>5673100</v>
      </c>
      <c r="BU77" s="4">
        <f t="shared" si="52"/>
        <v>0</v>
      </c>
      <c r="BV77" s="14">
        <v>5673100</v>
      </c>
      <c r="BW77" s="4">
        <f t="shared" si="53"/>
        <v>0</v>
      </c>
      <c r="BX77" s="14">
        <v>5673100</v>
      </c>
      <c r="BY77" s="4">
        <f t="shared" si="54"/>
        <v>5.1858772099910105E-2</v>
      </c>
      <c r="BZ77" s="28">
        <v>5967300</v>
      </c>
      <c r="CA77" s="4">
        <f t="shared" si="55"/>
        <v>1.2400918338276942E-3</v>
      </c>
      <c r="CB77" s="28">
        <v>5974700</v>
      </c>
      <c r="CC77" s="41">
        <f>(CD77-CB77)/CB77</f>
        <v>0.35990091552713943</v>
      </c>
      <c r="CD77" s="45">
        <v>8125000</v>
      </c>
      <c r="CE77" s="41">
        <f>(CF77-CD77)/CD77</f>
        <v>0.10121846153846153</v>
      </c>
      <c r="CF77" s="45">
        <v>8947400</v>
      </c>
      <c r="CG77" s="50">
        <f>(CH77-CF77)/CF77</f>
        <v>8.4516172295862488E-2</v>
      </c>
      <c r="CH77" s="45">
        <v>9703600</v>
      </c>
      <c r="CI77" s="50">
        <f>(CJ77-CH77)/CH77</f>
        <v>-4.3756956181211094E-2</v>
      </c>
      <c r="CJ77" s="49">
        <v>9279000</v>
      </c>
      <c r="CK77" s="50">
        <f>(CL77-CJ77)/CJ77</f>
        <v>1.1111111111111112E-2</v>
      </c>
      <c r="CL77" s="42">
        <v>9382100</v>
      </c>
      <c r="CM77" s="50">
        <f>(CN77-CL77)/CL77</f>
        <v>-7.5462849468669064E-3</v>
      </c>
      <c r="CN77" s="89">
        <v>9311300</v>
      </c>
      <c r="CO77" s="50">
        <f t="shared" si="44"/>
        <v>0.43391363182369802</v>
      </c>
      <c r="CP77" s="89">
        <v>13351600</v>
      </c>
      <c r="CQ77" s="50">
        <f t="shared" si="45"/>
        <v>-1.4320381077923217E-2</v>
      </c>
      <c r="CR77" s="89">
        <v>13160400</v>
      </c>
      <c r="CS77" s="50">
        <f t="shared" si="45"/>
        <v>0.13495030546184017</v>
      </c>
      <c r="CT77" s="89">
        <v>14936400</v>
      </c>
      <c r="CU77" s="50">
        <f t="shared" si="45"/>
        <v>-1.5311587798934156E-2</v>
      </c>
      <c r="CV77" s="89">
        <v>14707700</v>
      </c>
    </row>
    <row r="78" spans="1:100" ht="15" customHeight="1" x14ac:dyDescent="0.2">
      <c r="A78" s="46" t="s">
        <v>22</v>
      </c>
      <c r="B78" s="34">
        <v>1283250</v>
      </c>
      <c r="C78" s="35">
        <f t="shared" si="15"/>
        <v>0.19553165789986363</v>
      </c>
      <c r="D78" s="34">
        <v>1534166</v>
      </c>
      <c r="E78" s="35">
        <f t="shared" si="16"/>
        <v>3.1030468671577913</v>
      </c>
      <c r="F78" s="34">
        <v>6294755</v>
      </c>
      <c r="G78" s="35">
        <f t="shared" si="17"/>
        <v>-3.2751076094303909E-3</v>
      </c>
      <c r="H78" s="34">
        <v>6274139</v>
      </c>
      <c r="I78" s="35">
        <f t="shared" si="18"/>
        <v>-3.2510277505805978E-2</v>
      </c>
      <c r="J78" s="34">
        <v>6070165</v>
      </c>
      <c r="K78" s="35">
        <f t="shared" si="19"/>
        <v>-3.441339732939714E-2</v>
      </c>
      <c r="L78" s="34">
        <v>5861270</v>
      </c>
      <c r="M78" s="35">
        <f t="shared" si="20"/>
        <v>-0.12292045921788282</v>
      </c>
      <c r="N78" s="34">
        <v>5140800</v>
      </c>
      <c r="O78" s="35">
        <f t="shared" si="21"/>
        <v>3.2621381886087771E-2</v>
      </c>
      <c r="P78" s="34">
        <v>5308500</v>
      </c>
      <c r="Q78" s="35">
        <f t="shared" si="22"/>
        <v>1.6191701987378733</v>
      </c>
      <c r="R78" s="34">
        <v>13903865</v>
      </c>
      <c r="S78" s="35">
        <f t="shared" si="23"/>
        <v>0.1918649958123155</v>
      </c>
      <c r="T78" s="34">
        <v>16571530</v>
      </c>
      <c r="U78" s="35">
        <f t="shared" si="24"/>
        <v>0.47250404760453624</v>
      </c>
      <c r="V78" s="34">
        <v>24401645</v>
      </c>
      <c r="W78" s="35">
        <f t="shared" si="25"/>
        <v>0.36596938444108995</v>
      </c>
      <c r="X78" s="34">
        <v>33331900</v>
      </c>
      <c r="Y78" s="35">
        <f t="shared" si="26"/>
        <v>0.6989460546803512</v>
      </c>
      <c r="Z78" s="34">
        <v>56629100</v>
      </c>
      <c r="AA78" s="35">
        <f t="shared" si="27"/>
        <v>0.50664234466025415</v>
      </c>
      <c r="AB78" s="34">
        <v>85319800</v>
      </c>
      <c r="AC78" s="35">
        <f t="shared" si="28"/>
        <v>-0.13828979908532368</v>
      </c>
      <c r="AD78" s="34">
        <v>73520942</v>
      </c>
      <c r="AE78" s="35">
        <f t="shared" si="29"/>
        <v>0.17320722033186137</v>
      </c>
      <c r="AF78" s="34">
        <v>86255300</v>
      </c>
      <c r="AG78" s="35">
        <f t="shared" si="30"/>
        <v>0.10915966902903358</v>
      </c>
      <c r="AH78" s="34">
        <v>95670900</v>
      </c>
      <c r="AI78" s="35">
        <f t="shared" si="31"/>
        <v>6.9999341492554157E-2</v>
      </c>
      <c r="AJ78" s="34">
        <v>102367800</v>
      </c>
      <c r="AK78" s="35">
        <f t="shared" si="9"/>
        <v>-6.6548270061484172E-2</v>
      </c>
      <c r="AL78" s="34">
        <v>95555400</v>
      </c>
      <c r="AM78" s="35">
        <f t="shared" si="10"/>
        <v>-2.267794389432727E-3</v>
      </c>
      <c r="AN78" s="34">
        <v>95338700</v>
      </c>
      <c r="AO78" s="35">
        <f t="shared" si="11"/>
        <v>1.2187076182075065E-2</v>
      </c>
      <c r="AP78" s="34">
        <v>96500600</v>
      </c>
      <c r="AQ78" s="35">
        <f t="shared" si="12"/>
        <v>0.2030764575557043</v>
      </c>
      <c r="AR78" s="34">
        <v>116097600</v>
      </c>
      <c r="AS78" s="35">
        <f t="shared" si="13"/>
        <v>0.42093462741693194</v>
      </c>
      <c r="AT78" s="34">
        <v>164967100</v>
      </c>
      <c r="AU78" s="35">
        <f t="shared" si="14"/>
        <v>0.52826896999462314</v>
      </c>
      <c r="AV78" s="34">
        <v>252114100</v>
      </c>
      <c r="AW78" s="35">
        <f t="shared" si="32"/>
        <v>0.31597915388310294</v>
      </c>
      <c r="AX78" s="34">
        <v>331776900</v>
      </c>
      <c r="AY78" s="35">
        <f t="shared" si="33"/>
        <v>5.8098981574666593E-2</v>
      </c>
      <c r="AZ78" s="34">
        <v>351052800</v>
      </c>
      <c r="BA78" s="35">
        <f t="shared" si="56"/>
        <v>2.08871713884635E-2</v>
      </c>
      <c r="BB78" s="34">
        <v>358385300</v>
      </c>
      <c r="BC78" s="35">
        <f t="shared" si="37"/>
        <v>-1.9074443064489531E-3</v>
      </c>
      <c r="BD78" s="34">
        <v>357701700</v>
      </c>
      <c r="BE78" s="35">
        <f t="shared" si="38"/>
        <v>-1.7695191272504435E-2</v>
      </c>
      <c r="BF78" s="34">
        <v>351372100</v>
      </c>
      <c r="BG78" s="35">
        <f t="shared" si="39"/>
        <v>7.5158784661616559E-2</v>
      </c>
      <c r="BH78" s="36">
        <v>377780800</v>
      </c>
      <c r="BI78" s="35">
        <f t="shared" si="46"/>
        <v>-5.3856627970505645E-2</v>
      </c>
      <c r="BJ78" s="37">
        <v>357434800</v>
      </c>
      <c r="BK78" s="35">
        <f t="shared" si="47"/>
        <v>5.1500581364769184E-2</v>
      </c>
      <c r="BL78" s="36">
        <v>375842900</v>
      </c>
      <c r="BM78" s="35">
        <f t="shared" si="48"/>
        <v>1.9477819056845293E-2</v>
      </c>
      <c r="BN78" s="37">
        <v>383163500</v>
      </c>
      <c r="BO78" s="35">
        <f t="shared" si="49"/>
        <v>3.1386601281176311E-2</v>
      </c>
      <c r="BP78" s="36">
        <v>395189700</v>
      </c>
      <c r="BQ78" s="35">
        <f t="shared" si="50"/>
        <v>-9.6493911658122669E-2</v>
      </c>
      <c r="BR78" s="36">
        <v>357056300</v>
      </c>
      <c r="BS78" s="35">
        <f t="shared" si="51"/>
        <v>-7.2218302827873363E-3</v>
      </c>
      <c r="BT78" s="36">
        <v>354477700</v>
      </c>
      <c r="BU78" s="35">
        <f t="shared" si="52"/>
        <v>6.8371296699341028E-2</v>
      </c>
      <c r="BV78" s="36">
        <v>378713800</v>
      </c>
      <c r="BW78" s="35">
        <f t="shared" si="53"/>
        <v>6.8542524724475321E-2</v>
      </c>
      <c r="BX78" s="36">
        <v>404671800</v>
      </c>
      <c r="BY78" s="35">
        <f t="shared" si="54"/>
        <v>0.10955396447194986</v>
      </c>
      <c r="BZ78" s="38">
        <v>449005200</v>
      </c>
      <c r="CA78" s="35">
        <f t="shared" si="55"/>
        <v>3.2816769159911732E-2</v>
      </c>
      <c r="CB78" s="38">
        <v>463740100</v>
      </c>
      <c r="CC78" s="4">
        <f>(CD78-CB78)/CB78</f>
        <v>-4.5368084407624012E-3</v>
      </c>
      <c r="CD78" s="16">
        <v>461636200</v>
      </c>
      <c r="CE78" s="4">
        <f>(CF78-CD78)/CD78</f>
        <v>7.9707353972673714E-2</v>
      </c>
      <c r="CF78" s="16">
        <v>498432000</v>
      </c>
      <c r="CG78" s="26">
        <f>(CH78-CF78)/CF78</f>
        <v>2.8811753659476119E-2</v>
      </c>
      <c r="CH78" s="16">
        <v>512792700</v>
      </c>
      <c r="CI78" s="26">
        <f>(CJ78-CH78)/CH78</f>
        <v>8.4253149469561486E-2</v>
      </c>
      <c r="CJ78" s="25">
        <v>555997100</v>
      </c>
      <c r="CK78" s="26">
        <f>(CL78-CJ78)/CJ78</f>
        <v>-7.3982400267915069E-3</v>
      </c>
      <c r="CL78" s="60">
        <v>551883700</v>
      </c>
      <c r="CM78" s="26">
        <f>(CN78-CL78)/CL78</f>
        <v>1.9468413363177787E-2</v>
      </c>
      <c r="CN78" s="102">
        <v>562628000</v>
      </c>
      <c r="CO78" s="26">
        <f t="shared" si="44"/>
        <v>0.10290600538899586</v>
      </c>
      <c r="CP78" s="102">
        <v>620525800</v>
      </c>
      <c r="CQ78" s="26">
        <f t="shared" si="45"/>
        <v>3.5751615807110726E-2</v>
      </c>
      <c r="CR78" s="102">
        <v>642710600</v>
      </c>
      <c r="CS78" s="26">
        <f t="shared" si="45"/>
        <v>-1.130166516625053E-2</v>
      </c>
      <c r="CT78" s="102">
        <v>635446900</v>
      </c>
      <c r="CU78" s="26">
        <f t="shared" si="45"/>
        <v>2.3789871348809832E-2</v>
      </c>
      <c r="CV78" s="102">
        <v>650564100</v>
      </c>
    </row>
    <row r="79" spans="1:100" ht="15" customHeight="1" x14ac:dyDescent="0.2">
      <c r="A79" s="32" t="s">
        <v>2</v>
      </c>
      <c r="B79" s="3">
        <v>0</v>
      </c>
      <c r="C79" s="4">
        <v>0</v>
      </c>
      <c r="D79" s="3">
        <v>0</v>
      </c>
      <c r="E79" s="4">
        <v>0</v>
      </c>
      <c r="F79" s="3">
        <v>0</v>
      </c>
      <c r="G79" s="4">
        <v>0</v>
      </c>
      <c r="H79" s="3">
        <v>0</v>
      </c>
      <c r="I79" s="4">
        <v>0</v>
      </c>
      <c r="J79" s="3">
        <v>0</v>
      </c>
      <c r="K79" s="4"/>
      <c r="L79" s="3">
        <v>0</v>
      </c>
      <c r="M79" s="4">
        <v>0</v>
      </c>
      <c r="N79" s="3">
        <v>0</v>
      </c>
      <c r="O79" s="4">
        <v>0</v>
      </c>
      <c r="P79" s="3">
        <v>0</v>
      </c>
      <c r="Q79" s="4"/>
      <c r="R79" s="3">
        <v>0</v>
      </c>
      <c r="S79" s="4">
        <v>0</v>
      </c>
      <c r="T79" s="3">
        <v>0</v>
      </c>
      <c r="U79" s="4">
        <v>0</v>
      </c>
      <c r="V79" s="3">
        <v>0</v>
      </c>
      <c r="W79" s="4">
        <v>0</v>
      </c>
      <c r="X79" s="3">
        <v>0</v>
      </c>
      <c r="Y79" s="4">
        <v>0</v>
      </c>
      <c r="Z79" s="3">
        <v>0</v>
      </c>
      <c r="AA79" s="4">
        <v>0</v>
      </c>
      <c r="AB79" s="3">
        <v>0</v>
      </c>
      <c r="AC79" s="4">
        <v>0</v>
      </c>
      <c r="AD79" s="3">
        <v>0</v>
      </c>
      <c r="AE79" s="4">
        <v>0</v>
      </c>
      <c r="AF79" s="3">
        <v>0</v>
      </c>
      <c r="AG79" s="4">
        <v>0</v>
      </c>
      <c r="AH79" s="3">
        <v>0</v>
      </c>
      <c r="AI79" s="4">
        <v>0</v>
      </c>
      <c r="AJ79" s="3">
        <v>2941600</v>
      </c>
      <c r="AK79" s="4">
        <f t="shared" si="9"/>
        <v>-0.99690644547185203</v>
      </c>
      <c r="AL79" s="3">
        <v>9100</v>
      </c>
      <c r="AM79" s="4">
        <f t="shared" si="10"/>
        <v>47.195604395604398</v>
      </c>
      <c r="AN79" s="3">
        <v>438580</v>
      </c>
      <c r="AO79" s="4">
        <f t="shared" si="11"/>
        <v>-0.84463495827443114</v>
      </c>
      <c r="AP79" s="3">
        <v>68140</v>
      </c>
      <c r="AQ79" s="4">
        <f t="shared" si="12"/>
        <v>-0.59436454358673318</v>
      </c>
      <c r="AR79" s="3">
        <v>27640</v>
      </c>
      <c r="AS79" s="4">
        <f t="shared" si="13"/>
        <v>0.10094066570188133</v>
      </c>
      <c r="AT79" s="3">
        <v>30430</v>
      </c>
      <c r="AU79" s="4">
        <f t="shared" si="14"/>
        <v>0.12980611238908971</v>
      </c>
      <c r="AV79" s="3">
        <v>34380</v>
      </c>
      <c r="AW79" s="4">
        <f t="shared" si="32"/>
        <v>-0.24490983129726585</v>
      </c>
      <c r="AX79" s="3">
        <v>25960</v>
      </c>
      <c r="AY79" s="4">
        <f t="shared" si="33"/>
        <v>-1.5408320493066256E-3</v>
      </c>
      <c r="AZ79" s="3">
        <v>25920</v>
      </c>
      <c r="BA79" s="4">
        <f t="shared" si="56"/>
        <v>-1</v>
      </c>
      <c r="BB79" s="3">
        <v>0</v>
      </c>
      <c r="BC79" s="4">
        <v>0</v>
      </c>
      <c r="BD79" s="3">
        <v>0</v>
      </c>
      <c r="BE79" s="4">
        <v>0</v>
      </c>
      <c r="BF79" s="3">
        <v>0</v>
      </c>
      <c r="BG79" s="4">
        <v>0</v>
      </c>
      <c r="BH79" s="14">
        <v>0</v>
      </c>
      <c r="BI79" s="4"/>
      <c r="BJ79" s="16">
        <v>0</v>
      </c>
      <c r="BK79" s="4"/>
      <c r="BL79" s="14">
        <v>0</v>
      </c>
      <c r="BM79" s="4"/>
      <c r="BN79" s="16">
        <v>0</v>
      </c>
      <c r="BO79" s="4"/>
      <c r="BP79" s="14">
        <v>0</v>
      </c>
      <c r="BQ79" s="4"/>
      <c r="BR79" s="14"/>
      <c r="BS79" s="4"/>
      <c r="BT79" s="14">
        <v>0</v>
      </c>
      <c r="BU79" s="4"/>
      <c r="BV79" s="14"/>
      <c r="BW79" s="4"/>
      <c r="BX79" s="14"/>
      <c r="BY79" s="4"/>
      <c r="BZ79" s="28"/>
      <c r="CA79" s="4"/>
      <c r="CB79" s="28"/>
      <c r="CC79" s="4"/>
      <c r="CD79" s="16"/>
      <c r="CE79" s="4"/>
      <c r="CF79" s="16"/>
      <c r="CG79" s="26"/>
      <c r="CH79" s="16"/>
      <c r="CI79" s="26"/>
      <c r="CJ79" s="25">
        <v>0</v>
      </c>
      <c r="CK79" s="26"/>
      <c r="CL79" s="60">
        <v>0</v>
      </c>
      <c r="CM79" s="26"/>
      <c r="CN79" s="102">
        <v>0</v>
      </c>
      <c r="CO79" s="26" t="str">
        <f t="shared" si="44"/>
        <v/>
      </c>
      <c r="CP79" s="102">
        <v>0</v>
      </c>
      <c r="CQ79" s="26" t="str">
        <f t="shared" si="45"/>
        <v/>
      </c>
      <c r="CR79" s="102">
        <v>0</v>
      </c>
      <c r="CS79" s="26" t="str">
        <f t="shared" si="45"/>
        <v/>
      </c>
      <c r="CT79" s="102">
        <v>0</v>
      </c>
      <c r="CU79" s="26" t="str">
        <f t="shared" si="45"/>
        <v/>
      </c>
      <c r="CV79" s="102"/>
    </row>
    <row r="80" spans="1:100" ht="15" customHeight="1" x14ac:dyDescent="0.2">
      <c r="A80" s="47" t="s">
        <v>3</v>
      </c>
      <c r="B80" s="40">
        <f>SUM(B78:B79)</f>
        <v>1283250</v>
      </c>
      <c r="C80" s="41">
        <f t="shared" si="15"/>
        <v>0.19553165789986363</v>
      </c>
      <c r="D80" s="40">
        <f>SUM(D78:D79)</f>
        <v>1534166</v>
      </c>
      <c r="E80" s="41">
        <f t="shared" si="16"/>
        <v>3.1030468671577913</v>
      </c>
      <c r="F80" s="40">
        <f>SUM(F78:F79)</f>
        <v>6294755</v>
      </c>
      <c r="G80" s="41">
        <f t="shared" si="17"/>
        <v>-3.2751076094303909E-3</v>
      </c>
      <c r="H80" s="40">
        <f>SUM(H78:H79)</f>
        <v>6274139</v>
      </c>
      <c r="I80" s="41">
        <f t="shared" si="18"/>
        <v>-3.2510277505805978E-2</v>
      </c>
      <c r="J80" s="40">
        <f>SUM(J78:J79)</f>
        <v>6070165</v>
      </c>
      <c r="K80" s="41">
        <f t="shared" si="19"/>
        <v>-3.441339732939714E-2</v>
      </c>
      <c r="L80" s="40">
        <f>SUM(L78:L79)</f>
        <v>5861270</v>
      </c>
      <c r="M80" s="41">
        <f t="shared" si="20"/>
        <v>-0.12292045921788282</v>
      </c>
      <c r="N80" s="40">
        <f>SUM(N78:N79)</f>
        <v>5140800</v>
      </c>
      <c r="O80" s="41">
        <f t="shared" si="21"/>
        <v>3.2621381886087771E-2</v>
      </c>
      <c r="P80" s="40">
        <f>SUM(P78:P79)</f>
        <v>5308500</v>
      </c>
      <c r="Q80" s="41">
        <f t="shared" si="22"/>
        <v>1.6191701987378733</v>
      </c>
      <c r="R80" s="40">
        <f>SUM(R78:R79)</f>
        <v>13903865</v>
      </c>
      <c r="S80" s="41">
        <f t="shared" si="23"/>
        <v>0.1918649958123155</v>
      </c>
      <c r="T80" s="40">
        <f>SUM(T78:T79)</f>
        <v>16571530</v>
      </c>
      <c r="U80" s="41">
        <f t="shared" si="24"/>
        <v>0.47250404760453624</v>
      </c>
      <c r="V80" s="40">
        <f>SUM(V78:V79)</f>
        <v>24401645</v>
      </c>
      <c r="W80" s="41">
        <f t="shared" si="25"/>
        <v>0.36596938444108995</v>
      </c>
      <c r="X80" s="40">
        <f>SUM(X78:X79)</f>
        <v>33331900</v>
      </c>
      <c r="Y80" s="41">
        <f t="shared" si="26"/>
        <v>0.6989460546803512</v>
      </c>
      <c r="Z80" s="40">
        <f>SUM(Z78:Z79)</f>
        <v>56629100</v>
      </c>
      <c r="AA80" s="41">
        <f t="shared" si="27"/>
        <v>0.50664234466025415</v>
      </c>
      <c r="AB80" s="40">
        <f>SUM(AB78:AB79)</f>
        <v>85319800</v>
      </c>
      <c r="AC80" s="41">
        <f t="shared" si="28"/>
        <v>-0.13828979908532368</v>
      </c>
      <c r="AD80" s="40">
        <f>SUM(AD78:AD79)</f>
        <v>73520942</v>
      </c>
      <c r="AE80" s="41">
        <f t="shared" si="29"/>
        <v>0.17320722033186137</v>
      </c>
      <c r="AF80" s="40">
        <f>SUM(AF78:AF79)</f>
        <v>86255300</v>
      </c>
      <c r="AG80" s="41">
        <f t="shared" si="30"/>
        <v>0.10915966902903358</v>
      </c>
      <c r="AH80" s="40">
        <f>SUM(AH78:AH79)</f>
        <v>95670900</v>
      </c>
      <c r="AI80" s="41">
        <f t="shared" si="31"/>
        <v>0.10074641296360753</v>
      </c>
      <c r="AJ80" s="40">
        <f>SUM(AJ78:AJ79)</f>
        <v>105309400</v>
      </c>
      <c r="AK80" s="41">
        <f t="shared" si="9"/>
        <v>-9.2535898979578271E-2</v>
      </c>
      <c r="AL80" s="40">
        <f>SUM(AL78:AL79)</f>
        <v>95564500</v>
      </c>
      <c r="AM80" s="41">
        <f t="shared" si="10"/>
        <v>2.2265590255795822E-3</v>
      </c>
      <c r="AN80" s="40">
        <f>SUM(AN78:AN79)</f>
        <v>95777280</v>
      </c>
      <c r="AO80" s="41">
        <f t="shared" si="11"/>
        <v>8.2635464277122928E-3</v>
      </c>
      <c r="AP80" s="40">
        <f>SUM(AP78:AP79)</f>
        <v>96568740</v>
      </c>
      <c r="AQ80" s="41">
        <f t="shared" si="12"/>
        <v>0.20251377412607849</v>
      </c>
      <c r="AR80" s="40">
        <f>SUM(AR78:AR79)</f>
        <v>116125240</v>
      </c>
      <c r="AS80" s="41">
        <f t="shared" si="13"/>
        <v>0.4208584628113578</v>
      </c>
      <c r="AT80" s="40">
        <f>SUM(AT78:AT79)</f>
        <v>164997530</v>
      </c>
      <c r="AU80" s="41">
        <f t="shared" si="14"/>
        <v>0.52819548268389227</v>
      </c>
      <c r="AV80" s="40">
        <f>SUM(AV78:AV79)</f>
        <v>252148480</v>
      </c>
      <c r="AW80" s="41">
        <f t="shared" si="32"/>
        <v>0.31590267766040075</v>
      </c>
      <c r="AX80" s="40">
        <f>SUM(AX78:AX79)</f>
        <v>331802860</v>
      </c>
      <c r="AY80" s="41">
        <f t="shared" si="33"/>
        <v>5.8094315401621313E-2</v>
      </c>
      <c r="AZ80" s="40">
        <f>SUM(AZ78:AZ79)</f>
        <v>351078720</v>
      </c>
      <c r="BA80" s="41">
        <f t="shared" si="56"/>
        <v>2.0811799701218006E-2</v>
      </c>
      <c r="BB80" s="40">
        <f>SUM(BB78:BB79)</f>
        <v>358385300</v>
      </c>
      <c r="BC80" s="41">
        <f t="shared" ref="BC80:BC87" si="57">(BD80-BB80)/BB80</f>
        <v>-1.9074443064489531E-3</v>
      </c>
      <c r="BD80" s="40">
        <f>SUM(BD78:BD79)</f>
        <v>357701700</v>
      </c>
      <c r="BE80" s="41">
        <f t="shared" ref="BE80:BE87" si="58">(BF80-BD80)/BD80</f>
        <v>-1.7695191272504435E-2</v>
      </c>
      <c r="BF80" s="40">
        <f>SUM(BF78:BF79)</f>
        <v>351372100</v>
      </c>
      <c r="BG80" s="41">
        <f t="shared" ref="BG80:BG87" si="59">(BH80-BF80)/BF80</f>
        <v>7.5158784661616559E-2</v>
      </c>
      <c r="BH80" s="40">
        <f>SUM(BH78:BH79)</f>
        <v>377780800</v>
      </c>
      <c r="BI80" s="41">
        <f t="shared" ref="BI80:BI87" si="60">(BJ80-BH80)/BH80</f>
        <v>-5.3856627970505645E-2</v>
      </c>
      <c r="BJ80" s="45">
        <f>SUM(BJ78:BJ79)</f>
        <v>357434800</v>
      </c>
      <c r="BK80" s="41">
        <f t="shared" ref="BK80:BK87" si="61">(BL80-BJ80)/BJ80</f>
        <v>5.1500581364769184E-2</v>
      </c>
      <c r="BL80" s="45">
        <f>SUM(BL78:BL79)</f>
        <v>375842900</v>
      </c>
      <c r="BM80" s="41">
        <f t="shared" ref="BM80:CA87" si="62">(BN80-BL80)/BL80</f>
        <v>1.9477819056845293E-2</v>
      </c>
      <c r="BN80" s="45">
        <f>SUM(BN78:BN79)</f>
        <v>383163500</v>
      </c>
      <c r="BO80" s="41">
        <f t="shared" si="62"/>
        <v>3.1386601281176311E-2</v>
      </c>
      <c r="BP80" s="45">
        <f>SUM(BP78:BP79)</f>
        <v>395189700</v>
      </c>
      <c r="BQ80" s="41">
        <f t="shared" si="62"/>
        <v>-9.6493911658122669E-2</v>
      </c>
      <c r="BR80" s="45">
        <f>SUM(BR78:BR79)</f>
        <v>357056300</v>
      </c>
      <c r="BS80" s="41">
        <f t="shared" si="62"/>
        <v>-7.2218302827873363E-3</v>
      </c>
      <c r="BT80" s="45">
        <f>SUM(BT78:BT79)</f>
        <v>354477700</v>
      </c>
      <c r="BU80" s="41">
        <f t="shared" si="62"/>
        <v>6.8371296699341028E-2</v>
      </c>
      <c r="BV80" s="45">
        <f>SUM(BV78:BV79)</f>
        <v>378713800</v>
      </c>
      <c r="BW80" s="41">
        <f t="shared" si="62"/>
        <v>6.8542524724475321E-2</v>
      </c>
      <c r="BX80" s="45">
        <f>SUM(BX78:BX79)</f>
        <v>404671800</v>
      </c>
      <c r="BY80" s="41">
        <f t="shared" si="62"/>
        <v>0.10955396447194986</v>
      </c>
      <c r="BZ80" s="45">
        <f>SUM(BZ78:BZ79)</f>
        <v>449005200</v>
      </c>
      <c r="CA80" s="41">
        <f t="shared" si="62"/>
        <v>3.2816769159911732E-2</v>
      </c>
      <c r="CB80" s="45">
        <f>SUM(CB78:CB79)</f>
        <v>463740100</v>
      </c>
      <c r="CC80" s="41">
        <f t="shared" ref="CC80:CC86" si="63">(CD80-CB80)/CB80</f>
        <v>-4.5368084407624012E-3</v>
      </c>
      <c r="CD80" s="45">
        <f>SUM(CD78:CD79)</f>
        <v>461636200</v>
      </c>
      <c r="CE80" s="41">
        <f t="shared" ref="CE80:CI86" si="64">(CF80-CD80)/CD80</f>
        <v>7.9707353972673714E-2</v>
      </c>
      <c r="CF80" s="45">
        <v>498432000</v>
      </c>
      <c r="CG80" s="50">
        <f t="shared" si="64"/>
        <v>2.8811753659476119E-2</v>
      </c>
      <c r="CH80" s="45">
        <v>512792700</v>
      </c>
      <c r="CI80" s="50">
        <f t="shared" si="64"/>
        <v>8.4253149469561486E-2</v>
      </c>
      <c r="CJ80" s="49">
        <v>555997100</v>
      </c>
      <c r="CK80" s="50">
        <f t="shared" ref="CK80:CK86" si="65">(CL80-CJ80)/CJ80</f>
        <v>-7.3982400267915069E-3</v>
      </c>
      <c r="CL80" s="42">
        <v>551883700</v>
      </c>
      <c r="CM80" s="50">
        <f t="shared" ref="CM80:CM86" si="66">(CN80-CL80)/CL80</f>
        <v>1.9468413363177787E-2</v>
      </c>
      <c r="CN80" s="49">
        <v>562628000</v>
      </c>
      <c r="CO80" s="50">
        <f t="shared" si="44"/>
        <v>0.10290600538899586</v>
      </c>
      <c r="CP80" s="49">
        <f>CP78+CP79</f>
        <v>620525800</v>
      </c>
      <c r="CQ80" s="50">
        <f t="shared" si="45"/>
        <v>3.5751615807110726E-2</v>
      </c>
      <c r="CR80" s="49">
        <v>642710600</v>
      </c>
      <c r="CS80" s="50">
        <f t="shared" si="45"/>
        <v>-1.130166516625053E-2</v>
      </c>
      <c r="CT80" s="49">
        <f>SUM(CT78:CT79)</f>
        <v>635446900</v>
      </c>
      <c r="CU80" s="50">
        <f t="shared" si="45"/>
        <v>2.3789871348809832E-2</v>
      </c>
      <c r="CV80" s="49">
        <f>SUM(CV78:CV79)</f>
        <v>650564100</v>
      </c>
    </row>
    <row r="81" spans="1:103" ht="15" customHeight="1" x14ac:dyDescent="0.2">
      <c r="A81" s="32" t="s">
        <v>23</v>
      </c>
      <c r="B81" s="3">
        <v>7084006</v>
      </c>
      <c r="C81" s="4">
        <f t="shared" si="15"/>
        <v>0.15126638797313272</v>
      </c>
      <c r="D81" s="3">
        <v>8155578</v>
      </c>
      <c r="E81" s="4">
        <f t="shared" si="16"/>
        <v>3.2781676540890174</v>
      </c>
      <c r="F81" s="3">
        <v>34890930</v>
      </c>
      <c r="G81" s="4">
        <f t="shared" si="17"/>
        <v>0.74227485481183797</v>
      </c>
      <c r="H81" s="3">
        <v>60789590</v>
      </c>
      <c r="I81" s="4">
        <f t="shared" si="18"/>
        <v>-0.23334340632993247</v>
      </c>
      <c r="J81" s="3">
        <v>46604740</v>
      </c>
      <c r="K81" s="4">
        <f t="shared" si="19"/>
        <v>6.6194232603808106E-2</v>
      </c>
      <c r="L81" s="3">
        <v>49689705</v>
      </c>
      <c r="M81" s="4">
        <f t="shared" si="20"/>
        <v>-0.60171246740144668</v>
      </c>
      <c r="N81" s="3">
        <v>19790790</v>
      </c>
      <c r="O81" s="4">
        <f t="shared" si="21"/>
        <v>1.9081461629374068</v>
      </c>
      <c r="P81" s="3">
        <v>57554510</v>
      </c>
      <c r="Q81" s="4">
        <f t="shared" si="22"/>
        <v>0.59679510780302014</v>
      </c>
      <c r="R81" s="3">
        <v>91902760</v>
      </c>
      <c r="S81" s="4">
        <f t="shared" si="23"/>
        <v>0.16697703094009364</v>
      </c>
      <c r="T81" s="3">
        <f>1211561410-1104313000</f>
        <v>107248410</v>
      </c>
      <c r="U81" s="4">
        <f t="shared" si="24"/>
        <v>4.4418141024188611E-2</v>
      </c>
      <c r="V81" s="3">
        <v>112012185</v>
      </c>
      <c r="W81" s="4">
        <f t="shared" si="25"/>
        <v>-9.2131494444108921E-3</v>
      </c>
      <c r="X81" s="3">
        <v>110980200</v>
      </c>
      <c r="Y81" s="4">
        <f t="shared" si="26"/>
        <v>9.6781227642408291E-2</v>
      </c>
      <c r="Z81" s="3">
        <v>121721000</v>
      </c>
      <c r="AA81" s="4">
        <f t="shared" si="27"/>
        <v>1.0127258238101889E-2</v>
      </c>
      <c r="AB81" s="3">
        <v>122953700</v>
      </c>
      <c r="AC81" s="4">
        <f t="shared" si="28"/>
        <v>2.2111575332828537E-2</v>
      </c>
      <c r="AD81" s="3">
        <v>125672400</v>
      </c>
      <c r="AE81" s="4">
        <f t="shared" si="29"/>
        <v>0.41124304143153151</v>
      </c>
      <c r="AF81" s="3">
        <v>177354300</v>
      </c>
      <c r="AG81" s="4">
        <f t="shared" si="30"/>
        <v>-1.4363339372093036E-2</v>
      </c>
      <c r="AH81" s="3">
        <v>174806900</v>
      </c>
      <c r="AI81" s="4">
        <f t="shared" si="31"/>
        <v>-1.323174314057397E-2</v>
      </c>
      <c r="AJ81" s="3">
        <v>172493900</v>
      </c>
      <c r="AK81" s="4">
        <f t="shared" si="9"/>
        <v>9.0778862324986567E-2</v>
      </c>
      <c r="AL81" s="3">
        <v>188152700</v>
      </c>
      <c r="AM81" s="4">
        <f t="shared" si="10"/>
        <v>-9.6263832514760617E-2</v>
      </c>
      <c r="AN81" s="3">
        <v>170040400</v>
      </c>
      <c r="AO81" s="4">
        <f t="shared" si="11"/>
        <v>-0.15833825373264235</v>
      </c>
      <c r="AP81" s="3">
        <v>143116500</v>
      </c>
      <c r="AQ81" s="4">
        <f t="shared" si="12"/>
        <v>-2.4009810189600779E-2</v>
      </c>
      <c r="AR81" s="3">
        <v>139680300</v>
      </c>
      <c r="AS81" s="4">
        <f t="shared" si="13"/>
        <v>0.155964012104785</v>
      </c>
      <c r="AT81" s="3">
        <v>161465400</v>
      </c>
      <c r="AU81" s="4">
        <f t="shared" si="14"/>
        <v>-1.3264761366831532E-2</v>
      </c>
      <c r="AV81" s="3">
        <v>159323600</v>
      </c>
      <c r="AW81" s="4">
        <f t="shared" si="32"/>
        <v>9.5506880336623079E-2</v>
      </c>
      <c r="AX81" s="3">
        <v>174540100</v>
      </c>
      <c r="AY81" s="4">
        <f t="shared" si="33"/>
        <v>0.29731849586427417</v>
      </c>
      <c r="AZ81" s="3">
        <v>226434100</v>
      </c>
      <c r="BA81" s="4">
        <f t="shared" ref="BA81:BA96" si="67">(BB81-AZ81)/AZ81</f>
        <v>5.9339118975454672E-2</v>
      </c>
      <c r="BB81" s="3">
        <v>239870500</v>
      </c>
      <c r="BC81" s="4">
        <f t="shared" si="57"/>
        <v>9.2330236523457454E-2</v>
      </c>
      <c r="BD81" s="3">
        <v>262017800</v>
      </c>
      <c r="BE81" s="4">
        <f t="shared" si="58"/>
        <v>-5.7378544511098098E-2</v>
      </c>
      <c r="BF81" s="3">
        <v>246983600</v>
      </c>
      <c r="BG81" s="4">
        <f t="shared" si="59"/>
        <v>1.648651975272852E-2</v>
      </c>
      <c r="BH81" s="14">
        <f>207700300+43355200</f>
        <v>251055500</v>
      </c>
      <c r="BI81" s="4">
        <f t="shared" si="60"/>
        <v>0.10984742417513259</v>
      </c>
      <c r="BJ81" s="16">
        <v>278633300</v>
      </c>
      <c r="BK81" s="4">
        <f t="shared" si="61"/>
        <v>1.8551982121304239E-2</v>
      </c>
      <c r="BL81" s="14">
        <v>283802500</v>
      </c>
      <c r="BM81" s="4">
        <f t="shared" si="62"/>
        <v>0.27838373516794251</v>
      </c>
      <c r="BN81" s="25">
        <v>362808500</v>
      </c>
      <c r="BO81" s="26">
        <f t="shared" si="62"/>
        <v>2.3062579845841539E-2</v>
      </c>
      <c r="BP81" s="27">
        <v>371175800</v>
      </c>
      <c r="BQ81" s="26">
        <f t="shared" si="62"/>
        <v>1.6068396700431441E-2</v>
      </c>
      <c r="BR81" s="27">
        <v>377140000</v>
      </c>
      <c r="BS81" s="26">
        <f t="shared" si="62"/>
        <v>0.20430874476321789</v>
      </c>
      <c r="BT81" s="27">
        <v>454193000</v>
      </c>
      <c r="BU81" s="26">
        <f t="shared" si="62"/>
        <v>0.23291860508638398</v>
      </c>
      <c r="BV81" s="27">
        <v>559983000</v>
      </c>
      <c r="BW81" s="26">
        <f t="shared" si="62"/>
        <v>3.0307884346489091E-2</v>
      </c>
      <c r="BX81" s="27">
        <v>576954900</v>
      </c>
      <c r="BY81" s="26">
        <f t="shared" si="62"/>
        <v>2.7978270051957268E-2</v>
      </c>
      <c r="BZ81" s="28">
        <v>593097100</v>
      </c>
      <c r="CA81" s="26">
        <f t="shared" si="62"/>
        <v>0.11788474433612979</v>
      </c>
      <c r="CB81" s="28">
        <v>663014200</v>
      </c>
      <c r="CC81" s="4">
        <f t="shared" si="63"/>
        <v>0.18253726692429814</v>
      </c>
      <c r="CD81" s="16">
        <v>784039000</v>
      </c>
      <c r="CE81" s="4">
        <f t="shared" si="64"/>
        <v>-0.56241781339958852</v>
      </c>
      <c r="CF81" s="16">
        <v>343081500</v>
      </c>
      <c r="CG81" s="26">
        <f t="shared" si="64"/>
        <v>-3.5873691819582228E-2</v>
      </c>
      <c r="CH81" s="16">
        <v>330773900</v>
      </c>
      <c r="CI81" s="26">
        <f t="shared" si="64"/>
        <v>8.0562583686318662E-2</v>
      </c>
      <c r="CJ81" s="25">
        <v>357421900</v>
      </c>
      <c r="CK81" s="26">
        <f t="shared" si="65"/>
        <v>8.1818993184245292E-2</v>
      </c>
      <c r="CL81" s="60">
        <v>386665800</v>
      </c>
      <c r="CM81" s="26">
        <f t="shared" si="66"/>
        <v>-3.4601198244065032E-2</v>
      </c>
      <c r="CN81" s="102">
        <v>373286700</v>
      </c>
      <c r="CO81" s="26">
        <f t="shared" si="44"/>
        <v>1.8717516589794592E-3</v>
      </c>
      <c r="CP81" s="102">
        <f>CP83-CP82</f>
        <v>373985400</v>
      </c>
      <c r="CQ81" s="26">
        <f t="shared" si="45"/>
        <v>5.1492384462067164E-2</v>
      </c>
      <c r="CR81" s="102">
        <v>393242800</v>
      </c>
      <c r="CS81" s="26">
        <f t="shared" si="45"/>
        <v>0.11913809992198199</v>
      </c>
      <c r="CT81" s="102">
        <v>440093000</v>
      </c>
      <c r="CU81" s="26">
        <f t="shared" si="45"/>
        <v>3.928215172702143E-2</v>
      </c>
      <c r="CV81" s="102">
        <v>457380800</v>
      </c>
    </row>
    <row r="82" spans="1:103" ht="15" customHeight="1" x14ac:dyDescent="0.2">
      <c r="A82" s="32" t="s">
        <v>2</v>
      </c>
      <c r="B82" s="3">
        <v>0</v>
      </c>
      <c r="C82" s="4">
        <v>0</v>
      </c>
      <c r="D82" s="3">
        <v>0</v>
      </c>
      <c r="E82" s="4">
        <v>0</v>
      </c>
      <c r="F82" s="3">
        <v>0</v>
      </c>
      <c r="G82" s="4">
        <v>0</v>
      </c>
      <c r="H82" s="3">
        <v>0</v>
      </c>
      <c r="I82" s="4">
        <v>0</v>
      </c>
      <c r="J82" s="3">
        <v>0</v>
      </c>
      <c r="K82" s="4"/>
      <c r="L82" s="3"/>
      <c r="M82" s="4">
        <v>0</v>
      </c>
      <c r="N82" s="3">
        <v>74491680</v>
      </c>
      <c r="O82" s="4">
        <f t="shared" si="21"/>
        <v>1.2891012794985963</v>
      </c>
      <c r="P82" s="3">
        <v>170519000</v>
      </c>
      <c r="Q82" s="4">
        <f t="shared" si="22"/>
        <v>1.6564957570710594</v>
      </c>
      <c r="R82" s="3">
        <v>452983000</v>
      </c>
      <c r="S82" s="4">
        <f t="shared" si="23"/>
        <v>1.4378685292825559</v>
      </c>
      <c r="T82" s="3">
        <v>1104313000</v>
      </c>
      <c r="U82" s="4">
        <f t="shared" si="24"/>
        <v>0.41043164392703879</v>
      </c>
      <c r="V82" s="3">
        <v>1557558000</v>
      </c>
      <c r="W82" s="4">
        <f t="shared" si="25"/>
        <v>-1.0054842259485683E-2</v>
      </c>
      <c r="X82" s="3">
        <v>1541897000</v>
      </c>
      <c r="Y82" s="4">
        <f t="shared" si="26"/>
        <v>5.4876557902376097E-2</v>
      </c>
      <c r="Z82" s="3">
        <v>1626511000</v>
      </c>
      <c r="AA82" s="4">
        <f t="shared" si="27"/>
        <v>-3.9735359920713724E-3</v>
      </c>
      <c r="AB82" s="3">
        <v>1620048000</v>
      </c>
      <c r="AC82" s="4">
        <f t="shared" si="28"/>
        <v>-2.7566467166404946E-2</v>
      </c>
      <c r="AD82" s="3">
        <v>1575389000</v>
      </c>
      <c r="AE82" s="4">
        <f t="shared" si="29"/>
        <v>-3.5492821138144295E-2</v>
      </c>
      <c r="AF82" s="3">
        <v>1519474000</v>
      </c>
      <c r="AG82" s="4">
        <f t="shared" si="30"/>
        <v>1.7008668789331046E-2</v>
      </c>
      <c r="AH82" s="3">
        <v>1545318230</v>
      </c>
      <c r="AI82" s="4">
        <f t="shared" si="31"/>
        <v>1.4637612862432873E-2</v>
      </c>
      <c r="AJ82" s="3">
        <v>1567938000</v>
      </c>
      <c r="AK82" s="4">
        <f t="shared" si="9"/>
        <v>-4.0029644029291975E-2</v>
      </c>
      <c r="AL82" s="3">
        <v>1505174000</v>
      </c>
      <c r="AM82" s="4">
        <f t="shared" si="10"/>
        <v>-7.3001260983779945E-2</v>
      </c>
      <c r="AN82" s="3">
        <v>1395294400</v>
      </c>
      <c r="AO82" s="4">
        <f t="shared" si="11"/>
        <v>-5.8252638296262066E-2</v>
      </c>
      <c r="AP82" s="3">
        <v>1314014820</v>
      </c>
      <c r="AQ82" s="4">
        <f t="shared" si="12"/>
        <v>-6.3411933207876608E-2</v>
      </c>
      <c r="AR82" s="3">
        <v>1230690600</v>
      </c>
      <c r="AS82" s="4">
        <f t="shared" si="13"/>
        <v>-7.3884890320930374E-2</v>
      </c>
      <c r="AT82" s="3">
        <v>1139761160</v>
      </c>
      <c r="AU82" s="4">
        <f t="shared" si="14"/>
        <v>-7.8862224082105067E-2</v>
      </c>
      <c r="AV82" s="3">
        <v>1049877060</v>
      </c>
      <c r="AW82" s="4">
        <f t="shared" si="32"/>
        <v>-7.4446173726283718E-2</v>
      </c>
      <c r="AX82" s="3">
        <v>971717730</v>
      </c>
      <c r="AY82" s="4">
        <f t="shared" si="33"/>
        <v>-8.2845992734947832E-2</v>
      </c>
      <c r="AZ82" s="3">
        <v>891214810</v>
      </c>
      <c r="BA82" s="4">
        <f t="shared" si="67"/>
        <v>-8.816224676517663E-2</v>
      </c>
      <c r="BB82" s="3">
        <v>812643310</v>
      </c>
      <c r="BC82" s="4">
        <f t="shared" si="57"/>
        <v>-0.10190484432831914</v>
      </c>
      <c r="BD82" s="3">
        <v>729831020</v>
      </c>
      <c r="BE82" s="4">
        <f t="shared" si="58"/>
        <v>-3.1375988924121093E-2</v>
      </c>
      <c r="BF82" s="3">
        <v>706931850</v>
      </c>
      <c r="BG82" s="4">
        <f t="shared" si="59"/>
        <v>-2.0296991852892184E-2</v>
      </c>
      <c r="BH82" s="14">
        <v>692583260</v>
      </c>
      <c r="BI82" s="4">
        <f t="shared" si="60"/>
        <v>-5.3653332597152293E-3</v>
      </c>
      <c r="BJ82" s="16">
        <v>688867320</v>
      </c>
      <c r="BK82" s="4">
        <f t="shared" si="61"/>
        <v>-3.4877877498964531E-2</v>
      </c>
      <c r="BL82" s="14">
        <v>664841090</v>
      </c>
      <c r="BM82" s="4">
        <f t="shared" si="62"/>
        <v>-6.2315823469936249E-2</v>
      </c>
      <c r="BN82" s="25">
        <v>623410970</v>
      </c>
      <c r="BO82" s="26">
        <f t="shared" si="62"/>
        <v>4.8779507360930785E-2</v>
      </c>
      <c r="BP82" s="27">
        <v>653820650</v>
      </c>
      <c r="BQ82" s="26">
        <f t="shared" si="62"/>
        <v>7.8360327101935374E-3</v>
      </c>
      <c r="BR82" s="27">
        <v>658944010</v>
      </c>
      <c r="BS82" s="26">
        <f t="shared" si="62"/>
        <v>-2.0643635564727269E-3</v>
      </c>
      <c r="BT82" s="27">
        <v>657583710</v>
      </c>
      <c r="BU82" s="26">
        <f t="shared" si="62"/>
        <v>8.9569584988654898E-3</v>
      </c>
      <c r="BV82" s="27">
        <v>663473660</v>
      </c>
      <c r="BW82" s="26">
        <f t="shared" si="62"/>
        <v>-1.6584260481418357E-2</v>
      </c>
      <c r="BX82" s="27">
        <v>652470440</v>
      </c>
      <c r="BY82" s="26">
        <f t="shared" si="62"/>
        <v>0.40290608414382728</v>
      </c>
      <c r="BZ82" s="28">
        <v>915354750</v>
      </c>
      <c r="CA82" s="26">
        <f t="shared" si="62"/>
        <v>8.4687395788354186E-2</v>
      </c>
      <c r="CB82" s="28">
        <v>992873760</v>
      </c>
      <c r="CC82" s="4">
        <f t="shared" si="63"/>
        <v>0.33661155472574883</v>
      </c>
      <c r="CD82" s="16">
        <v>1327086540</v>
      </c>
      <c r="CE82" s="4">
        <f t="shared" si="64"/>
        <v>0.49097077723356308</v>
      </c>
      <c r="CF82" s="16">
        <v>1978647250</v>
      </c>
      <c r="CG82" s="26">
        <f t="shared" si="64"/>
        <v>8.7189674662828356E-2</v>
      </c>
      <c r="CH82" s="16">
        <v>2151164860</v>
      </c>
      <c r="CI82" s="26">
        <f t="shared" si="64"/>
        <v>-9.6360694549463777E-2</v>
      </c>
      <c r="CJ82" s="25">
        <v>1943877120</v>
      </c>
      <c r="CK82" s="26">
        <f t="shared" si="65"/>
        <v>-3.1458192172147174E-2</v>
      </c>
      <c r="CL82" s="60">
        <v>1882726260</v>
      </c>
      <c r="CM82" s="26">
        <f t="shared" si="66"/>
        <v>0.4217302785164318</v>
      </c>
      <c r="CN82" s="102">
        <v>2676728930</v>
      </c>
      <c r="CO82" s="26">
        <f t="shared" si="44"/>
        <v>-0.13927811136258761</v>
      </c>
      <c r="CP82" s="102">
        <v>2303919180</v>
      </c>
      <c r="CQ82" s="26">
        <f t="shared" si="45"/>
        <v>-5.8554805728905812E-2</v>
      </c>
      <c r="CR82" s="102">
        <v>2169013640</v>
      </c>
      <c r="CS82" s="26">
        <f t="shared" si="45"/>
        <v>-0.11444048825806374</v>
      </c>
      <c r="CT82" s="102">
        <v>1920790660</v>
      </c>
      <c r="CU82" s="26">
        <f t="shared" si="45"/>
        <v>5.0088748348997569E-5</v>
      </c>
      <c r="CV82" s="102">
        <v>1920886870</v>
      </c>
    </row>
    <row r="83" spans="1:103" ht="15" customHeight="1" x14ac:dyDescent="0.2">
      <c r="A83" s="47" t="s">
        <v>3</v>
      </c>
      <c r="B83" s="40">
        <f>SUM(B81:B82)</f>
        <v>7084006</v>
      </c>
      <c r="C83" s="41">
        <f t="shared" si="15"/>
        <v>0.15126638797313272</v>
      </c>
      <c r="D83" s="40">
        <f>SUM(D81:D82)</f>
        <v>8155578</v>
      </c>
      <c r="E83" s="41">
        <f t="shared" si="16"/>
        <v>3.2781676540890174</v>
      </c>
      <c r="F83" s="40">
        <f>SUM(F81:F82)</f>
        <v>34890930</v>
      </c>
      <c r="G83" s="41">
        <f t="shared" si="17"/>
        <v>0.74227485481183797</v>
      </c>
      <c r="H83" s="40">
        <f>SUM(H81:H82)</f>
        <v>60789590</v>
      </c>
      <c r="I83" s="41">
        <f t="shared" si="18"/>
        <v>-0.23334340632993247</v>
      </c>
      <c r="J83" s="40">
        <f>SUM(J81:J82)</f>
        <v>46604740</v>
      </c>
      <c r="K83" s="41">
        <f t="shared" si="19"/>
        <v>6.6194232603808106E-2</v>
      </c>
      <c r="L83" s="40">
        <f>SUM(L81:L82)</f>
        <v>49689705</v>
      </c>
      <c r="M83" s="41">
        <f t="shared" si="20"/>
        <v>0.89742462749577601</v>
      </c>
      <c r="N83" s="40">
        <f>SUM(N81:N82)</f>
        <v>94282470</v>
      </c>
      <c r="O83" s="41">
        <f t="shared" si="21"/>
        <v>1.4190447068262</v>
      </c>
      <c r="P83" s="40">
        <f>SUM(P81:P82)</f>
        <v>228073510</v>
      </c>
      <c r="Q83" s="41">
        <f t="shared" si="22"/>
        <v>1.3890795559729843</v>
      </c>
      <c r="R83" s="40">
        <f>SUM(R81:R82)</f>
        <v>544885760</v>
      </c>
      <c r="S83" s="41">
        <f t="shared" si="23"/>
        <v>1.2235145400019263</v>
      </c>
      <c r="T83" s="40">
        <f>SUM(T81:T82)</f>
        <v>1211561410</v>
      </c>
      <c r="U83" s="41">
        <f t="shared" si="24"/>
        <v>0.37803182836600913</v>
      </c>
      <c r="V83" s="40">
        <f>SUM(V81:V82)</f>
        <v>1669570185</v>
      </c>
      <c r="W83" s="41">
        <f t="shared" si="25"/>
        <v>-9.9983727248938621E-3</v>
      </c>
      <c r="X83" s="40">
        <f>SUM(X81:X82)</f>
        <v>1652877200</v>
      </c>
      <c r="Y83" s="41">
        <f t="shared" si="26"/>
        <v>5.7690190172627463E-2</v>
      </c>
      <c r="Z83" s="40">
        <f>SUM(Z81:Z82)</f>
        <v>1748232000</v>
      </c>
      <c r="AA83" s="41">
        <f t="shared" si="27"/>
        <v>-2.9917653949819017E-3</v>
      </c>
      <c r="AB83" s="40">
        <f>SUM(AB81:AB82)</f>
        <v>1743001700</v>
      </c>
      <c r="AC83" s="41">
        <f t="shared" si="28"/>
        <v>-2.406211078279499E-2</v>
      </c>
      <c r="AD83" s="40">
        <f>SUM(AD81:AD82)</f>
        <v>1701061400</v>
      </c>
      <c r="AE83" s="41">
        <f t="shared" si="29"/>
        <v>-2.4885051180398307E-3</v>
      </c>
      <c r="AF83" s="40">
        <f>SUM(AF81:AF82)</f>
        <v>1696828300</v>
      </c>
      <c r="AG83" s="41">
        <f t="shared" si="30"/>
        <v>1.3729633104304072E-2</v>
      </c>
      <c r="AH83" s="40">
        <f>SUM(AH81:AH82)</f>
        <v>1720125130</v>
      </c>
      <c r="AI83" s="41">
        <f t="shared" si="31"/>
        <v>1.1805402784854379E-2</v>
      </c>
      <c r="AJ83" s="40">
        <f>SUM(AJ81:AJ82)</f>
        <v>1740431900</v>
      </c>
      <c r="AK83" s="41">
        <f t="shared" si="9"/>
        <v>-2.7065235933678301E-2</v>
      </c>
      <c r="AL83" s="40">
        <f>SUM(AL81:AL82)</f>
        <v>1693326700</v>
      </c>
      <c r="AM83" s="41">
        <f t="shared" si="10"/>
        <v>-7.5586063811549184E-2</v>
      </c>
      <c r="AN83" s="40">
        <f>SUM(AN81:AN82)</f>
        <v>1565334800</v>
      </c>
      <c r="AO83" s="41">
        <f t="shared" si="11"/>
        <v>-6.9124815981858961E-2</v>
      </c>
      <c r="AP83" s="40">
        <f>SUM(AP81:AP82)</f>
        <v>1457131320</v>
      </c>
      <c r="AQ83" s="41">
        <f t="shared" si="12"/>
        <v>-5.9541936137917889E-2</v>
      </c>
      <c r="AR83" s="40">
        <f>SUM(AR81:AR82)</f>
        <v>1370370900</v>
      </c>
      <c r="AS83" s="41">
        <f t="shared" si="13"/>
        <v>-5.0456661039722898E-2</v>
      </c>
      <c r="AT83" s="40">
        <f>SUM(AT81:AT82)</f>
        <v>1301226560</v>
      </c>
      <c r="AU83" s="41">
        <f t="shared" si="14"/>
        <v>-7.0722426692550758E-2</v>
      </c>
      <c r="AV83" s="40">
        <f>SUM(AV81:AV82)</f>
        <v>1209200660</v>
      </c>
      <c r="AW83" s="41">
        <f t="shared" si="32"/>
        <v>-5.2053254750952585E-2</v>
      </c>
      <c r="AX83" s="40">
        <f>SUM(AX81:AX82)</f>
        <v>1146257830</v>
      </c>
      <c r="AY83" s="41">
        <f t="shared" si="33"/>
        <v>-2.495853834211104E-2</v>
      </c>
      <c r="AZ83" s="40">
        <f>SUM(AZ81:AZ82)</f>
        <v>1117648910</v>
      </c>
      <c r="BA83" s="41">
        <f t="shared" si="67"/>
        <v>-5.8278677156317363E-2</v>
      </c>
      <c r="BB83" s="40">
        <f>SUM(BB81:BB82)</f>
        <v>1052513810</v>
      </c>
      <c r="BC83" s="41">
        <f t="shared" si="57"/>
        <v>-5.763818908941442E-2</v>
      </c>
      <c r="BD83" s="40">
        <f>SUM(BD81:BD82)</f>
        <v>991848820</v>
      </c>
      <c r="BE83" s="41">
        <f t="shared" si="58"/>
        <v>-3.824511279854121E-2</v>
      </c>
      <c r="BF83" s="40">
        <f>SUM(BF81:BF82)</f>
        <v>953915450</v>
      </c>
      <c r="BG83" s="41">
        <f t="shared" si="59"/>
        <v>-1.0773166531687898E-2</v>
      </c>
      <c r="BH83" s="40">
        <f>SUM(BH81:BH82)</f>
        <v>943638760</v>
      </c>
      <c r="BI83" s="41">
        <f t="shared" si="60"/>
        <v>2.5287070658267578E-2</v>
      </c>
      <c r="BJ83" s="45">
        <f>SUM(BJ81:BJ82)</f>
        <v>967500620</v>
      </c>
      <c r="BK83" s="41">
        <f t="shared" si="61"/>
        <v>-1.9490457794228595E-2</v>
      </c>
      <c r="BL83" s="45">
        <f>SUM(BL81:BL82)</f>
        <v>948643590</v>
      </c>
      <c r="BM83" s="41">
        <f t="shared" si="62"/>
        <v>3.9610113214384339E-2</v>
      </c>
      <c r="BN83" s="49">
        <f>SUM(BN81:BN82)</f>
        <v>986219470</v>
      </c>
      <c r="BO83" s="50">
        <f t="shared" si="62"/>
        <v>3.9318814097231321E-2</v>
      </c>
      <c r="BP83" s="49">
        <f>SUM(BP81:BP82)</f>
        <v>1024996450</v>
      </c>
      <c r="BQ83" s="50">
        <f t="shared" si="62"/>
        <v>1.0817169171659083E-2</v>
      </c>
      <c r="BR83" s="49">
        <f>SUM(BR81:BR82)</f>
        <v>1036084010</v>
      </c>
      <c r="BS83" s="50">
        <f t="shared" si="62"/>
        <v>7.305652753004073E-2</v>
      </c>
      <c r="BT83" s="49">
        <f>SUM(BT81:BT82)</f>
        <v>1111776710</v>
      </c>
      <c r="BU83" s="50">
        <f t="shared" si="62"/>
        <v>0.1004517804658815</v>
      </c>
      <c r="BV83" s="49">
        <f>SUM(BV81:BV82)</f>
        <v>1223456660</v>
      </c>
      <c r="BW83" s="50">
        <f t="shared" si="62"/>
        <v>4.8785381576164702E-3</v>
      </c>
      <c r="BX83" s="49">
        <f>SUM(BX81:BX82)</f>
        <v>1229425340</v>
      </c>
      <c r="BY83" s="50">
        <f t="shared" si="62"/>
        <v>0.22695685611946148</v>
      </c>
      <c r="BZ83" s="49">
        <f>SUM(BZ81:BZ82)</f>
        <v>1508451850</v>
      </c>
      <c r="CA83" s="50">
        <f t="shared" si="62"/>
        <v>9.77400173562053E-2</v>
      </c>
      <c r="CB83" s="49">
        <f>SUM(CB81:CB82)</f>
        <v>1655887960</v>
      </c>
      <c r="CC83" s="41">
        <f t="shared" si="63"/>
        <v>0.2749205205888447</v>
      </c>
      <c r="CD83" s="49">
        <f>SUM(CD81:CD82)</f>
        <v>2111125540</v>
      </c>
      <c r="CE83" s="41">
        <f t="shared" si="64"/>
        <v>9.975873343846714E-2</v>
      </c>
      <c r="CF83" s="49">
        <f>SUM(CF81:CF82)</f>
        <v>2321728750</v>
      </c>
      <c r="CG83" s="50">
        <f t="shared" si="64"/>
        <v>6.9004619941067616E-2</v>
      </c>
      <c r="CH83" s="49">
        <f>SUM(CH81:CH82)</f>
        <v>2481938760</v>
      </c>
      <c r="CI83" s="50">
        <f t="shared" si="64"/>
        <v>-7.2781707152194203E-2</v>
      </c>
      <c r="CJ83" s="49">
        <v>2301299020</v>
      </c>
      <c r="CK83" s="50">
        <f t="shared" si="65"/>
        <v>-1.3864760608119496E-2</v>
      </c>
      <c r="CL83" s="42">
        <v>2269392060</v>
      </c>
      <c r="CM83" s="50">
        <f t="shared" si="66"/>
        <v>0.34397915801291734</v>
      </c>
      <c r="CN83" s="49">
        <v>3050015630</v>
      </c>
      <c r="CO83" s="50">
        <f t="shared" si="44"/>
        <v>-0.12200299773545753</v>
      </c>
      <c r="CP83" s="49">
        <v>2677904580</v>
      </c>
      <c r="CQ83" s="50">
        <f t="shared" si="45"/>
        <v>-4.3186057062570948E-2</v>
      </c>
      <c r="CR83" s="49">
        <v>2562256440</v>
      </c>
      <c r="CS83" s="50">
        <f t="shared" si="45"/>
        <v>-7.8591969506377701E-2</v>
      </c>
      <c r="CT83" s="49">
        <f>SUM(CT81:CT82)</f>
        <v>2360883660</v>
      </c>
      <c r="CU83" s="50">
        <f t="shared" si="45"/>
        <v>7.3633488572664163E-3</v>
      </c>
      <c r="CV83" s="49">
        <f>SUM(CV81:CV82)</f>
        <v>2378267670</v>
      </c>
    </row>
    <row r="84" spans="1:103" ht="15" customHeight="1" x14ac:dyDescent="0.2">
      <c r="A84" s="32" t="s">
        <v>24</v>
      </c>
      <c r="B84" s="3">
        <v>0</v>
      </c>
      <c r="C84" s="4">
        <v>0</v>
      </c>
      <c r="D84" s="3">
        <v>0</v>
      </c>
      <c r="E84" s="4">
        <v>0</v>
      </c>
      <c r="F84" s="3">
        <v>0</v>
      </c>
      <c r="G84" s="4">
        <v>0</v>
      </c>
      <c r="H84" s="3">
        <v>0</v>
      </c>
      <c r="I84" s="4">
        <v>0</v>
      </c>
      <c r="J84" s="3">
        <v>0</v>
      </c>
      <c r="K84" s="4"/>
      <c r="L84" s="3"/>
      <c r="M84" s="4">
        <v>0</v>
      </c>
      <c r="N84" s="3">
        <v>0</v>
      </c>
      <c r="O84" s="4">
        <v>0</v>
      </c>
      <c r="P84" s="3">
        <v>0</v>
      </c>
      <c r="Q84" s="4">
        <v>0</v>
      </c>
      <c r="R84" s="3">
        <v>0</v>
      </c>
      <c r="S84" s="4">
        <v>0</v>
      </c>
      <c r="T84" s="3"/>
      <c r="U84" s="4">
        <v>0</v>
      </c>
      <c r="V84" s="3"/>
      <c r="W84" s="4">
        <v>0</v>
      </c>
      <c r="X84" s="3"/>
      <c r="Y84" s="4">
        <v>0</v>
      </c>
      <c r="Z84" s="3"/>
      <c r="AA84" s="4">
        <v>0</v>
      </c>
      <c r="AB84" s="3"/>
      <c r="AC84" s="4">
        <v>0</v>
      </c>
      <c r="AD84" s="3"/>
      <c r="AE84" s="4">
        <v>0</v>
      </c>
      <c r="AF84" s="3">
        <v>0</v>
      </c>
      <c r="AG84" s="4">
        <v>0</v>
      </c>
      <c r="AH84" s="3">
        <v>18510280</v>
      </c>
      <c r="AI84" s="4">
        <f t="shared" si="31"/>
        <v>4.9103525176280423E-2</v>
      </c>
      <c r="AJ84" s="3">
        <v>19419200</v>
      </c>
      <c r="AK84" s="4">
        <f t="shared" si="9"/>
        <v>0.12946980308148637</v>
      </c>
      <c r="AL84" s="3">
        <v>21933400</v>
      </c>
      <c r="AM84" s="4">
        <f t="shared" si="10"/>
        <v>-3.7554597098489059E-2</v>
      </c>
      <c r="AN84" s="3">
        <v>21109700</v>
      </c>
      <c r="AO84" s="4">
        <f t="shared" si="11"/>
        <v>-0.11055581083577692</v>
      </c>
      <c r="AP84" s="3">
        <v>18775900</v>
      </c>
      <c r="AQ84" s="4">
        <f t="shared" si="12"/>
        <v>-1.9189492913788419E-2</v>
      </c>
      <c r="AR84" s="3">
        <v>18415600</v>
      </c>
      <c r="AS84" s="4">
        <f t="shared" si="13"/>
        <v>-3.9080996546406309E-2</v>
      </c>
      <c r="AT84" s="3">
        <v>17695900</v>
      </c>
      <c r="AU84" s="4">
        <f t="shared" si="14"/>
        <v>7.4203629089224052E-2</v>
      </c>
      <c r="AV84" s="3">
        <v>19009000</v>
      </c>
      <c r="AW84" s="4">
        <f t="shared" si="32"/>
        <v>0.1061549792203693</v>
      </c>
      <c r="AX84" s="3">
        <v>21026900</v>
      </c>
      <c r="AY84" s="4">
        <f t="shared" si="33"/>
        <v>9.0327152361974417E-2</v>
      </c>
      <c r="AZ84" s="3">
        <v>22926200</v>
      </c>
      <c r="BA84" s="4">
        <f t="shared" si="67"/>
        <v>0.13776814299796739</v>
      </c>
      <c r="BB84" s="3">
        <v>26084700</v>
      </c>
      <c r="BC84" s="4">
        <f t="shared" si="57"/>
        <v>0.17211622138648328</v>
      </c>
      <c r="BD84" s="3">
        <v>30574300</v>
      </c>
      <c r="BE84" s="4">
        <f t="shared" si="58"/>
        <v>-0.17941539135810142</v>
      </c>
      <c r="BF84" s="3">
        <v>25088800</v>
      </c>
      <c r="BG84" s="4">
        <f t="shared" si="59"/>
        <v>-2.007668760562482E-2</v>
      </c>
      <c r="BH84" s="14">
        <f>10167400+14417700</f>
        <v>24585100</v>
      </c>
      <c r="BI84" s="4">
        <f t="shared" si="60"/>
        <v>0.28119877486770445</v>
      </c>
      <c r="BJ84" s="16">
        <v>31498400</v>
      </c>
      <c r="BK84" s="4">
        <f t="shared" si="61"/>
        <v>6.8428872577654731E-2</v>
      </c>
      <c r="BL84" s="14">
        <v>33653800</v>
      </c>
      <c r="BM84" s="4">
        <f t="shared" si="62"/>
        <v>0.22590613838556123</v>
      </c>
      <c r="BN84" s="16">
        <v>41256400</v>
      </c>
      <c r="BO84" s="4">
        <f t="shared" si="62"/>
        <v>9.4797413249823062E-2</v>
      </c>
      <c r="BP84" s="14">
        <v>45167400</v>
      </c>
      <c r="BQ84" s="4">
        <f t="shared" si="62"/>
        <v>-2.8604701621080691E-3</v>
      </c>
      <c r="BR84" s="14">
        <v>45038200</v>
      </c>
      <c r="BS84" s="4">
        <f t="shared" si="62"/>
        <v>-0.11186144206473615</v>
      </c>
      <c r="BT84" s="14">
        <v>40000162</v>
      </c>
      <c r="BU84" s="4">
        <f t="shared" si="62"/>
        <v>5.9249760038471849E-4</v>
      </c>
      <c r="BV84" s="14">
        <v>40023862</v>
      </c>
      <c r="BW84" s="4">
        <f t="shared" si="62"/>
        <v>0.12087883972816017</v>
      </c>
      <c r="BX84" s="14">
        <v>44861900</v>
      </c>
      <c r="BY84" s="4">
        <f t="shared" si="62"/>
        <v>0.54097129189802484</v>
      </c>
      <c r="BZ84" s="28">
        <v>69130900</v>
      </c>
      <c r="CA84" s="4">
        <f t="shared" si="62"/>
        <v>0.65895438942643592</v>
      </c>
      <c r="CB84" s="28">
        <v>114685010</v>
      </c>
      <c r="CC84" s="4">
        <f t="shared" si="63"/>
        <v>7.208605553594144E-2</v>
      </c>
      <c r="CD84" s="16">
        <v>122952200</v>
      </c>
      <c r="CE84" s="4">
        <f t="shared" si="64"/>
        <v>-1.0343043882094017E-2</v>
      </c>
      <c r="CF84" s="16">
        <v>121680500</v>
      </c>
      <c r="CG84" s="26">
        <f t="shared" si="64"/>
        <v>3.3752326790241656E-3</v>
      </c>
      <c r="CH84" s="16">
        <v>122091200</v>
      </c>
      <c r="CI84" s="26">
        <f t="shared" si="64"/>
        <v>5.4401955259674737E-3</v>
      </c>
      <c r="CJ84" s="25">
        <v>122755400</v>
      </c>
      <c r="CK84" s="26">
        <f t="shared" si="65"/>
        <v>-0.35543120709964693</v>
      </c>
      <c r="CL84" s="60">
        <v>79124300</v>
      </c>
      <c r="CM84" s="26">
        <f t="shared" si="66"/>
        <v>-3.7228765372963803E-2</v>
      </c>
      <c r="CN84" s="102">
        <v>76178600</v>
      </c>
      <c r="CO84" s="26">
        <f t="shared" si="44"/>
        <v>5.7667113861372687E-3</v>
      </c>
      <c r="CP84" s="102">
        <f>CP86-CP85</f>
        <v>76617900</v>
      </c>
      <c r="CQ84" s="26">
        <f t="shared" si="45"/>
        <v>9.1781424445201543E-2</v>
      </c>
      <c r="CR84" s="102">
        <v>83650000</v>
      </c>
      <c r="CS84" s="26">
        <f t="shared" si="45"/>
        <v>0.20799402271368805</v>
      </c>
      <c r="CT84" s="102">
        <v>101048700</v>
      </c>
      <c r="CU84" s="26">
        <f t="shared" si="45"/>
        <v>-6.4853877387833769E-2</v>
      </c>
      <c r="CV84" s="102">
        <v>94495300</v>
      </c>
    </row>
    <row r="85" spans="1:103" ht="15" customHeight="1" x14ac:dyDescent="0.2">
      <c r="A85" s="32" t="s">
        <v>2</v>
      </c>
      <c r="B85" s="3">
        <v>0</v>
      </c>
      <c r="C85" s="4">
        <v>0</v>
      </c>
      <c r="D85" s="3">
        <v>0</v>
      </c>
      <c r="E85" s="4">
        <v>0</v>
      </c>
      <c r="F85" s="3">
        <v>0</v>
      </c>
      <c r="G85" s="4">
        <v>0</v>
      </c>
      <c r="H85" s="3">
        <v>0</v>
      </c>
      <c r="I85" s="4">
        <v>0</v>
      </c>
      <c r="J85" s="3">
        <v>0</v>
      </c>
      <c r="K85" s="4"/>
      <c r="L85" s="3">
        <v>0</v>
      </c>
      <c r="M85" s="4">
        <v>0</v>
      </c>
      <c r="N85" s="3">
        <v>0</v>
      </c>
      <c r="O85" s="4">
        <v>0</v>
      </c>
      <c r="P85" s="3">
        <v>0</v>
      </c>
      <c r="Q85" s="4">
        <v>0</v>
      </c>
      <c r="R85" s="3">
        <v>0</v>
      </c>
      <c r="S85" s="4">
        <v>0</v>
      </c>
      <c r="T85" s="3">
        <v>0</v>
      </c>
      <c r="U85" s="4">
        <v>0</v>
      </c>
      <c r="V85" s="3"/>
      <c r="W85" s="4">
        <v>0</v>
      </c>
      <c r="X85" s="3"/>
      <c r="Y85" s="4">
        <v>0</v>
      </c>
      <c r="Z85" s="3"/>
      <c r="AA85" s="4">
        <v>0</v>
      </c>
      <c r="AB85" s="3"/>
      <c r="AC85" s="4">
        <v>0</v>
      </c>
      <c r="AD85" s="3"/>
      <c r="AE85" s="4">
        <v>0</v>
      </c>
      <c r="AF85" s="3">
        <v>0</v>
      </c>
      <c r="AG85" s="4">
        <v>0</v>
      </c>
      <c r="AH85" s="3">
        <v>0</v>
      </c>
      <c r="AI85" s="4">
        <v>0</v>
      </c>
      <c r="AJ85" s="3">
        <v>0</v>
      </c>
      <c r="AK85" s="4">
        <v>0</v>
      </c>
      <c r="AL85" s="3">
        <v>0</v>
      </c>
      <c r="AM85" s="4">
        <v>0</v>
      </c>
      <c r="AN85" s="3">
        <v>279960</v>
      </c>
      <c r="AO85" s="4">
        <f t="shared" si="11"/>
        <v>-1</v>
      </c>
      <c r="AP85" s="3">
        <v>0</v>
      </c>
      <c r="AQ85" s="4">
        <v>0</v>
      </c>
      <c r="AR85" s="3">
        <v>0</v>
      </c>
      <c r="AS85" s="4">
        <v>0</v>
      </c>
      <c r="AT85" s="3">
        <v>0</v>
      </c>
      <c r="AU85" s="4">
        <v>0</v>
      </c>
      <c r="AV85" s="3">
        <v>794750</v>
      </c>
      <c r="AW85" s="4">
        <f t="shared" si="32"/>
        <v>6.9367725699905625E-2</v>
      </c>
      <c r="AX85" s="3">
        <v>849880</v>
      </c>
      <c r="AY85" s="4">
        <f t="shared" si="33"/>
        <v>-0.14993881489151409</v>
      </c>
      <c r="AZ85" s="3">
        <v>722450</v>
      </c>
      <c r="BA85" s="4">
        <f t="shared" si="67"/>
        <v>-0.11535746418437262</v>
      </c>
      <c r="BB85" s="3">
        <v>639110</v>
      </c>
      <c r="BC85" s="4">
        <f t="shared" si="57"/>
        <v>-0.11265666317222388</v>
      </c>
      <c r="BD85" s="3">
        <v>567110</v>
      </c>
      <c r="BE85" s="4">
        <f t="shared" si="58"/>
        <v>0</v>
      </c>
      <c r="BF85" s="3">
        <v>567110</v>
      </c>
      <c r="BG85" s="4">
        <f t="shared" si="59"/>
        <v>-9.5254888822274342E-2</v>
      </c>
      <c r="BH85" s="14">
        <v>513090</v>
      </c>
      <c r="BI85" s="4">
        <f t="shared" si="60"/>
        <v>-4.6171237014948643E-2</v>
      </c>
      <c r="BJ85" s="16">
        <v>489400</v>
      </c>
      <c r="BK85" s="4">
        <f t="shared" si="61"/>
        <v>-4.3277482631794033E-2</v>
      </c>
      <c r="BL85" s="14">
        <v>468220</v>
      </c>
      <c r="BM85" s="4">
        <f t="shared" si="62"/>
        <v>0</v>
      </c>
      <c r="BN85" s="16">
        <v>468220</v>
      </c>
      <c r="BO85" s="4">
        <f t="shared" si="62"/>
        <v>-1.6872410405364999E-3</v>
      </c>
      <c r="BP85" s="14">
        <v>467430</v>
      </c>
      <c r="BQ85" s="4">
        <f t="shared" si="62"/>
        <v>2.8025586718866996E-3</v>
      </c>
      <c r="BR85" s="14">
        <v>468740</v>
      </c>
      <c r="BS85" s="4">
        <f t="shared" si="62"/>
        <v>1.5232324956265733E-2</v>
      </c>
      <c r="BT85" s="14">
        <v>475880</v>
      </c>
      <c r="BU85" s="4">
        <f t="shared" si="62"/>
        <v>9.6663024291838272E-3</v>
      </c>
      <c r="BV85" s="14">
        <v>480480</v>
      </c>
      <c r="BW85" s="4">
        <f t="shared" si="62"/>
        <v>-9.8235098235098239E-3</v>
      </c>
      <c r="BX85" s="14">
        <v>475760</v>
      </c>
      <c r="BY85" s="4">
        <f t="shared" si="62"/>
        <v>0.27030435513704387</v>
      </c>
      <c r="BZ85" s="28">
        <v>604360</v>
      </c>
      <c r="CA85" s="4">
        <f t="shared" si="62"/>
        <v>8.2980342842014693E-2</v>
      </c>
      <c r="CB85" s="28">
        <v>654510</v>
      </c>
      <c r="CC85" s="4">
        <f t="shared" si="63"/>
        <v>0.34311164076943057</v>
      </c>
      <c r="CD85" s="16">
        <v>879080</v>
      </c>
      <c r="CE85" s="4">
        <f t="shared" si="64"/>
        <v>0.73410838603995088</v>
      </c>
      <c r="CF85" s="16">
        <v>1524420</v>
      </c>
      <c r="CG85" s="26">
        <f t="shared" si="64"/>
        <v>0.11140630534891958</v>
      </c>
      <c r="CH85" s="16">
        <v>1694250</v>
      </c>
      <c r="CI85" s="26">
        <f t="shared" si="64"/>
        <v>-0.13427180168216024</v>
      </c>
      <c r="CJ85" s="25">
        <v>1466760</v>
      </c>
      <c r="CK85" s="26">
        <f t="shared" si="65"/>
        <v>-6.7018462461479727E-3</v>
      </c>
      <c r="CL85" s="60">
        <v>1456930</v>
      </c>
      <c r="CM85" s="26">
        <f t="shared" si="66"/>
        <v>0.45214938260589049</v>
      </c>
      <c r="CN85" s="102">
        <v>2115680</v>
      </c>
      <c r="CO85" s="26">
        <f t="shared" si="44"/>
        <v>-0.13039306511381688</v>
      </c>
      <c r="CP85" s="102">
        <v>1839810</v>
      </c>
      <c r="CQ85" s="26">
        <f t="shared" si="45"/>
        <v>-2.7828960599192154E-3</v>
      </c>
      <c r="CR85" s="102">
        <v>1834690</v>
      </c>
      <c r="CS85" s="26">
        <f t="shared" si="45"/>
        <v>-0.13596302372607905</v>
      </c>
      <c r="CT85" s="102">
        <v>1585240</v>
      </c>
      <c r="CU85" s="26">
        <f t="shared" si="45"/>
        <v>-9.2162700915949802E-3</v>
      </c>
      <c r="CV85" s="102">
        <v>1570630</v>
      </c>
    </row>
    <row r="86" spans="1:103" ht="15" customHeight="1" x14ac:dyDescent="0.2">
      <c r="A86" s="32" t="s">
        <v>3</v>
      </c>
      <c r="B86" s="3">
        <v>0</v>
      </c>
      <c r="C86" s="4">
        <v>0</v>
      </c>
      <c r="D86" s="3">
        <v>0</v>
      </c>
      <c r="E86" s="4">
        <v>0</v>
      </c>
      <c r="F86" s="3">
        <v>0</v>
      </c>
      <c r="G86" s="4">
        <v>0</v>
      </c>
      <c r="H86" s="3">
        <v>0</v>
      </c>
      <c r="I86" s="4">
        <v>0</v>
      </c>
      <c r="J86" s="3">
        <v>0</v>
      </c>
      <c r="K86" s="4"/>
      <c r="L86" s="76">
        <f>SUM(L84:L85)</f>
        <v>0</v>
      </c>
      <c r="M86" s="70">
        <v>0</v>
      </c>
      <c r="N86" s="76">
        <f>SUM(N84:N85)</f>
        <v>0</v>
      </c>
      <c r="O86" s="70">
        <v>0</v>
      </c>
      <c r="P86" s="76">
        <f>SUM(P84:P85)</f>
        <v>0</v>
      </c>
      <c r="Q86" s="70">
        <v>0</v>
      </c>
      <c r="R86" s="76">
        <f>SUM(R84:R85)</f>
        <v>0</v>
      </c>
      <c r="S86" s="70">
        <v>0</v>
      </c>
      <c r="T86" s="76">
        <f>SUM(T84:T85)</f>
        <v>0</v>
      </c>
      <c r="U86" s="70">
        <v>0</v>
      </c>
      <c r="V86" s="76">
        <f>SUM(V84:V85)</f>
        <v>0</v>
      </c>
      <c r="W86" s="70">
        <v>0</v>
      </c>
      <c r="X86" s="76">
        <f>SUM(X84:X85)</f>
        <v>0</v>
      </c>
      <c r="Y86" s="70">
        <v>0</v>
      </c>
      <c r="Z86" s="76">
        <f>SUM(Z84:Z85)</f>
        <v>0</v>
      </c>
      <c r="AA86" s="70">
        <v>0</v>
      </c>
      <c r="AB86" s="76">
        <f>SUM(AB84:AB85)</f>
        <v>0</v>
      </c>
      <c r="AC86" s="70">
        <v>0</v>
      </c>
      <c r="AD86" s="76">
        <f>SUM(AD84:AD85)</f>
        <v>0</v>
      </c>
      <c r="AE86" s="70">
        <v>0</v>
      </c>
      <c r="AF86" s="76">
        <f>SUM(AF84:AF85)</f>
        <v>0</v>
      </c>
      <c r="AG86" s="70">
        <v>0</v>
      </c>
      <c r="AH86" s="76">
        <f>SUM(AH84:AH85)</f>
        <v>18510280</v>
      </c>
      <c r="AI86" s="70">
        <f t="shared" si="31"/>
        <v>4.9103525176280423E-2</v>
      </c>
      <c r="AJ86" s="76">
        <f>SUM(AJ84:AJ85)</f>
        <v>19419200</v>
      </c>
      <c r="AK86" s="70">
        <f t="shared" si="9"/>
        <v>0.12946980308148637</v>
      </c>
      <c r="AL86" s="76">
        <f>SUM(AL84:AL85)</f>
        <v>21933400</v>
      </c>
      <c r="AM86" s="70">
        <f t="shared" si="10"/>
        <v>-2.47905021565284E-2</v>
      </c>
      <c r="AN86" s="76">
        <f>SUM(AN84:AN85)</f>
        <v>21389660</v>
      </c>
      <c r="AO86" s="70">
        <f t="shared" si="11"/>
        <v>-0.12219736078086328</v>
      </c>
      <c r="AP86" s="76">
        <f>SUM(AP84:AP85)</f>
        <v>18775900</v>
      </c>
      <c r="AQ86" s="70">
        <f t="shared" si="12"/>
        <v>-1.9189492913788419E-2</v>
      </c>
      <c r="AR86" s="76">
        <f>SUM(AR84:AR85)</f>
        <v>18415600</v>
      </c>
      <c r="AS86" s="70">
        <f t="shared" si="13"/>
        <v>-3.9080996546406309E-2</v>
      </c>
      <c r="AT86" s="76">
        <f>SUM(AT84:AT85)</f>
        <v>17695900</v>
      </c>
      <c r="AU86" s="70">
        <f t="shared" si="14"/>
        <v>0.11911516226922621</v>
      </c>
      <c r="AV86" s="76">
        <f>SUM(AV84:AV85)</f>
        <v>19803750</v>
      </c>
      <c r="AW86" s="70">
        <f t="shared" si="32"/>
        <v>0.10467865934482105</v>
      </c>
      <c r="AX86" s="76">
        <f>SUM(AX84:AX85)</f>
        <v>21876780</v>
      </c>
      <c r="AY86" s="70">
        <f t="shared" si="33"/>
        <v>8.099318089773723E-2</v>
      </c>
      <c r="AZ86" s="76">
        <f>SUM(AZ84:AZ85)</f>
        <v>23648650</v>
      </c>
      <c r="BA86" s="70">
        <f t="shared" si="67"/>
        <v>0.13003532971226686</v>
      </c>
      <c r="BB86" s="76">
        <f>SUM(BB84:BB85)</f>
        <v>26723810</v>
      </c>
      <c r="BC86" s="70">
        <f t="shared" si="57"/>
        <v>0.16530577039725997</v>
      </c>
      <c r="BD86" s="76">
        <f>SUM(BD84:BD85)</f>
        <v>31141410</v>
      </c>
      <c r="BE86" s="70">
        <f t="shared" si="58"/>
        <v>-0.17614809348709645</v>
      </c>
      <c r="BF86" s="76">
        <f>SUM(BF84:BF85)</f>
        <v>25655910</v>
      </c>
      <c r="BG86" s="70">
        <f t="shared" si="59"/>
        <v>-2.1738461040750456E-2</v>
      </c>
      <c r="BH86" s="76">
        <f>SUM(BH84:BH85)</f>
        <v>25098190</v>
      </c>
      <c r="BI86" s="70">
        <f t="shared" si="60"/>
        <v>0.27450624925542438</v>
      </c>
      <c r="BJ86" s="68">
        <f>SUM(BJ84:BJ85)</f>
        <v>31987800</v>
      </c>
      <c r="BK86" s="70">
        <f t="shared" si="61"/>
        <v>6.6719811928297665E-2</v>
      </c>
      <c r="BL86" s="68">
        <f>SUM(BL84:BL85)</f>
        <v>34122020</v>
      </c>
      <c r="BM86" s="70">
        <f t="shared" si="62"/>
        <v>0.22280626996877675</v>
      </c>
      <c r="BN86" s="68">
        <f>SUM(BN84:BN85)</f>
        <v>41724620</v>
      </c>
      <c r="BO86" s="70">
        <f t="shared" si="62"/>
        <v>9.3714694106261487E-2</v>
      </c>
      <c r="BP86" s="68">
        <f>SUM(BP84:BP85)</f>
        <v>45634830</v>
      </c>
      <c r="BQ86" s="70">
        <f t="shared" si="62"/>
        <v>-2.8024646963733624E-3</v>
      </c>
      <c r="BR86" s="68">
        <f>SUM(BR84:BR85)</f>
        <v>45506940</v>
      </c>
      <c r="BS86" s="70">
        <f t="shared" si="62"/>
        <v>-0.11055232454654169</v>
      </c>
      <c r="BT86" s="68">
        <f>SUM(BT84:BT85)</f>
        <v>40476042</v>
      </c>
      <c r="BU86" s="70">
        <f t="shared" si="62"/>
        <v>6.9917903534144968E-4</v>
      </c>
      <c r="BV86" s="68">
        <f>SUM(BV84:BV85)</f>
        <v>40504342</v>
      </c>
      <c r="BW86" s="70">
        <f t="shared" si="62"/>
        <v>0.11932839200301044</v>
      </c>
      <c r="BX86" s="68">
        <f>SUM(BX84:BX85)</f>
        <v>45337660</v>
      </c>
      <c r="BY86" s="70">
        <f t="shared" si="62"/>
        <v>0.53813099308610102</v>
      </c>
      <c r="BZ86" s="68">
        <f>SUM(BZ84:BZ85)</f>
        <v>69735260</v>
      </c>
      <c r="CA86" s="70">
        <f t="shared" si="62"/>
        <v>0.65396271556168284</v>
      </c>
      <c r="CB86" s="68">
        <f>SUM(CB84:CB85)</f>
        <v>115339520</v>
      </c>
      <c r="CC86" s="70">
        <f t="shared" si="63"/>
        <v>7.3624027566613764E-2</v>
      </c>
      <c r="CD86" s="68">
        <f>SUM(CD84:CD85)</f>
        <v>123831280</v>
      </c>
      <c r="CE86" s="70">
        <f t="shared" si="64"/>
        <v>-5.0581727007909475E-3</v>
      </c>
      <c r="CF86" s="68">
        <f>SUM(CF84:CF85)</f>
        <v>123204920</v>
      </c>
      <c r="CG86" s="85">
        <f t="shared" si="64"/>
        <v>4.7119059855726545E-3</v>
      </c>
      <c r="CH86" s="68">
        <f>SUM(CH84:CH85)</f>
        <v>123785450</v>
      </c>
      <c r="CI86" s="85">
        <f t="shared" si="64"/>
        <v>3.5279590614244244E-3</v>
      </c>
      <c r="CJ86" s="75">
        <v>124222160</v>
      </c>
      <c r="CK86" s="26">
        <f t="shared" si="65"/>
        <v>-0.35131356595312785</v>
      </c>
      <c r="CL86" s="60">
        <v>80581230</v>
      </c>
      <c r="CM86" s="26">
        <f t="shared" si="66"/>
        <v>-2.8380678726298916E-2</v>
      </c>
      <c r="CN86" s="75">
        <v>78294280</v>
      </c>
      <c r="CO86" s="26">
        <f t="shared" si="44"/>
        <v>2.0873810960391204E-3</v>
      </c>
      <c r="CP86" s="75">
        <v>78457710</v>
      </c>
      <c r="CQ86" s="26">
        <f t="shared" si="45"/>
        <v>8.9563919212018783E-2</v>
      </c>
      <c r="CR86" s="75">
        <v>85484690</v>
      </c>
      <c r="CS86" s="26">
        <f t="shared" si="45"/>
        <v>0.20061194583497932</v>
      </c>
      <c r="CT86" s="75">
        <f>SUM(CT84:CT85)</f>
        <v>102633940</v>
      </c>
      <c r="CU86" s="26">
        <f t="shared" si="45"/>
        <v>-6.3994522669596376E-2</v>
      </c>
      <c r="CV86" s="75">
        <f>SUM(CV84:CV85)</f>
        <v>96065930</v>
      </c>
    </row>
    <row r="87" spans="1:103" ht="15" customHeight="1" x14ac:dyDescent="0.2">
      <c r="A87" s="8" t="s">
        <v>62</v>
      </c>
      <c r="B87" s="3">
        <v>11350194</v>
      </c>
      <c r="C87" s="4">
        <f t="shared" si="15"/>
        <v>-1.2766037302974733E-2</v>
      </c>
      <c r="D87" s="3">
        <v>11205297</v>
      </c>
      <c r="E87" s="4">
        <f t="shared" si="16"/>
        <v>7.5774252123794669E-2</v>
      </c>
      <c r="F87" s="3">
        <v>12054370</v>
      </c>
      <c r="G87" s="4">
        <f t="shared" si="17"/>
        <v>3.5659267137146114E-3</v>
      </c>
      <c r="H87" s="3">
        <v>12097355</v>
      </c>
      <c r="I87" s="4">
        <f t="shared" si="18"/>
        <v>0.19726791517649933</v>
      </c>
      <c r="J87" s="3">
        <v>14483775</v>
      </c>
      <c r="K87" s="4">
        <f t="shared" si="19"/>
        <v>-0.11487405735037999</v>
      </c>
      <c r="L87" s="40">
        <v>12819965</v>
      </c>
      <c r="M87" s="41">
        <f t="shared" si="20"/>
        <v>0.28857411077175327</v>
      </c>
      <c r="N87" s="40">
        <v>16519475</v>
      </c>
      <c r="O87" s="41">
        <f t="shared" si="21"/>
        <v>0.34538839763370205</v>
      </c>
      <c r="P87" s="40">
        <v>22225110</v>
      </c>
      <c r="Q87" s="41">
        <f t="shared" si="22"/>
        <v>0.60879293735779039</v>
      </c>
      <c r="R87" s="40">
        <v>35755600</v>
      </c>
      <c r="S87" s="41">
        <f t="shared" si="23"/>
        <v>5.1572620792267508E-2</v>
      </c>
      <c r="T87" s="40">
        <v>37599610</v>
      </c>
      <c r="U87" s="41">
        <f t="shared" si="24"/>
        <v>0.20847742835630476</v>
      </c>
      <c r="V87" s="40">
        <v>45438280</v>
      </c>
      <c r="W87" s="41">
        <f t="shared" si="25"/>
        <v>0.19987156203976031</v>
      </c>
      <c r="X87" s="40">
        <v>54520100</v>
      </c>
      <c r="Y87" s="41">
        <f t="shared" si="26"/>
        <v>0.11743191960396257</v>
      </c>
      <c r="Z87" s="40">
        <v>60922500</v>
      </c>
      <c r="AA87" s="41">
        <f t="shared" si="27"/>
        <v>0.15854569329886331</v>
      </c>
      <c r="AB87" s="40">
        <v>70581500</v>
      </c>
      <c r="AC87" s="41">
        <f t="shared" si="28"/>
        <v>0.2433090399042242</v>
      </c>
      <c r="AD87" s="40">
        <v>87754617</v>
      </c>
      <c r="AE87" s="41">
        <f t="shared" si="29"/>
        <v>0.11524160603424433</v>
      </c>
      <c r="AF87" s="40">
        <v>97867600</v>
      </c>
      <c r="AG87" s="41">
        <f t="shared" si="30"/>
        <v>8.7542761853769788E-2</v>
      </c>
      <c r="AH87" s="40">
        <v>106435200</v>
      </c>
      <c r="AI87" s="41">
        <f t="shared" si="31"/>
        <v>5.0000375815519679E-2</v>
      </c>
      <c r="AJ87" s="40">
        <v>111757000</v>
      </c>
      <c r="AK87" s="41">
        <f t="shared" si="9"/>
        <v>-2.7617956817022647E-2</v>
      </c>
      <c r="AL87" s="40">
        <v>108670500</v>
      </c>
      <c r="AM87" s="41">
        <f t="shared" si="10"/>
        <v>-4.7585131199359532E-2</v>
      </c>
      <c r="AN87" s="40">
        <v>103499400</v>
      </c>
      <c r="AO87" s="41">
        <f t="shared" si="11"/>
        <v>8.1681632937002525E-3</v>
      </c>
      <c r="AP87" s="40">
        <v>104344800</v>
      </c>
      <c r="AQ87" s="41">
        <f t="shared" si="12"/>
        <v>5.609479341567572E-2</v>
      </c>
      <c r="AR87" s="40">
        <v>110198000</v>
      </c>
      <c r="AS87" s="41">
        <f t="shared" si="13"/>
        <v>-4.4637833717490333E-3</v>
      </c>
      <c r="AT87" s="40">
        <v>109706100</v>
      </c>
      <c r="AU87" s="41">
        <f t="shared" si="14"/>
        <v>0.22642861244725682</v>
      </c>
      <c r="AV87" s="40">
        <v>134546700</v>
      </c>
      <c r="AW87" s="41">
        <f t="shared" si="32"/>
        <v>-1.151570421273803E-2</v>
      </c>
      <c r="AX87" s="40">
        <v>132997300</v>
      </c>
      <c r="AY87" s="41">
        <f t="shared" si="33"/>
        <v>4.7820519664684924E-4</v>
      </c>
      <c r="AZ87" s="40">
        <v>133060900</v>
      </c>
      <c r="BA87" s="41">
        <f t="shared" si="67"/>
        <v>0.11325265348423165</v>
      </c>
      <c r="BB87" s="40">
        <v>148130400</v>
      </c>
      <c r="BC87" s="41">
        <f t="shared" si="57"/>
        <v>-8.2363917197280229E-2</v>
      </c>
      <c r="BD87" s="40">
        <v>135929800</v>
      </c>
      <c r="BE87" s="41">
        <f t="shared" si="58"/>
        <v>-1.6115671471597839E-2</v>
      </c>
      <c r="BF87" s="40">
        <v>133739200</v>
      </c>
      <c r="BG87" s="41">
        <f t="shared" si="59"/>
        <v>0.21781123260794141</v>
      </c>
      <c r="BH87" s="48">
        <v>162869100</v>
      </c>
      <c r="BI87" s="41">
        <f t="shared" si="60"/>
        <v>-0.14711261988922392</v>
      </c>
      <c r="BJ87" s="45">
        <v>138909000</v>
      </c>
      <c r="BK87" s="41">
        <f t="shared" si="61"/>
        <v>6.5655933020898574E-2</v>
      </c>
      <c r="BL87" s="48">
        <v>148029200</v>
      </c>
      <c r="BM87" s="41">
        <f t="shared" si="62"/>
        <v>1.6499447406322535E-2</v>
      </c>
      <c r="BN87" s="45">
        <v>150471600</v>
      </c>
      <c r="BO87" s="41">
        <f t="shared" si="62"/>
        <v>0.10677895363643372</v>
      </c>
      <c r="BP87" s="48">
        <v>166538800</v>
      </c>
      <c r="BQ87" s="41">
        <f t="shared" si="62"/>
        <v>-0.10552315736633144</v>
      </c>
      <c r="BR87" s="48">
        <v>148965100</v>
      </c>
      <c r="BS87" s="41">
        <f t="shared" si="62"/>
        <v>-1.8639265170164017E-2</v>
      </c>
      <c r="BT87" s="48">
        <v>146188500</v>
      </c>
      <c r="BU87" s="41">
        <f t="shared" si="62"/>
        <v>1.447035847552988E-2</v>
      </c>
      <c r="BV87" s="48">
        <v>148303900</v>
      </c>
      <c r="BW87" s="41">
        <f t="shared" si="62"/>
        <v>6.587824055874458E-4</v>
      </c>
      <c r="BX87" s="48">
        <v>148401600</v>
      </c>
      <c r="BY87" s="41">
        <f t="shared" si="62"/>
        <v>-3.564382055179998E-2</v>
      </c>
      <c r="BZ87" s="43">
        <v>143112000</v>
      </c>
      <c r="CA87" s="41"/>
      <c r="CB87" s="43"/>
      <c r="CC87" s="80" t="s">
        <v>55</v>
      </c>
      <c r="CD87" s="77" t="s">
        <v>51</v>
      </c>
      <c r="CE87" s="78"/>
      <c r="CF87" s="45"/>
      <c r="CG87" s="86"/>
      <c r="CH87" s="45"/>
      <c r="CI87" s="86"/>
      <c r="CJ87" s="49"/>
      <c r="CK87" s="86"/>
      <c r="CL87" s="42"/>
      <c r="CM87" s="86"/>
      <c r="CN87" s="89"/>
      <c r="CO87" s="86" t="str">
        <f t="shared" si="44"/>
        <v/>
      </c>
      <c r="CP87" s="89"/>
      <c r="CQ87" s="86" t="str">
        <f t="shared" si="45"/>
        <v/>
      </c>
      <c r="CR87" s="89"/>
      <c r="CS87" s="86" t="str">
        <f t="shared" si="45"/>
        <v/>
      </c>
      <c r="CT87" s="89"/>
      <c r="CU87" s="86" t="str">
        <f t="shared" si="45"/>
        <v/>
      </c>
      <c r="CV87" s="89"/>
    </row>
    <row r="88" spans="1:103" ht="15" customHeight="1" x14ac:dyDescent="0.2">
      <c r="A88" s="107" t="s">
        <v>61</v>
      </c>
      <c r="B88" s="34">
        <v>838334</v>
      </c>
      <c r="C88" s="35">
        <f t="shared" si="15"/>
        <v>3.6657227310356012E-2</v>
      </c>
      <c r="D88" s="34">
        <v>869065</v>
      </c>
      <c r="E88" s="35">
        <f t="shared" si="16"/>
        <v>1.0758688935810325E-3</v>
      </c>
      <c r="F88" s="34">
        <v>870000</v>
      </c>
      <c r="G88" s="35">
        <f t="shared" si="17"/>
        <v>2.2988505747126436E-2</v>
      </c>
      <c r="H88" s="34">
        <v>890000</v>
      </c>
      <c r="I88" s="35">
        <f t="shared" si="18"/>
        <v>0</v>
      </c>
      <c r="J88" s="34">
        <v>890000</v>
      </c>
      <c r="K88" s="35">
        <f t="shared" si="19"/>
        <v>6.5764044943820224E-2</v>
      </c>
      <c r="L88" s="76">
        <v>948530</v>
      </c>
      <c r="M88" s="70">
        <f t="shared" si="20"/>
        <v>7.5348170326716077E-2</v>
      </c>
      <c r="N88" s="76">
        <v>1020000</v>
      </c>
      <c r="O88" s="70">
        <f t="shared" si="21"/>
        <v>0.84710784313725496</v>
      </c>
      <c r="P88" s="76">
        <v>1884050</v>
      </c>
      <c r="Q88" s="70">
        <f t="shared" si="22"/>
        <v>0.36006740797749531</v>
      </c>
      <c r="R88" s="76">
        <v>2562435</v>
      </c>
      <c r="S88" s="70">
        <f t="shared" si="23"/>
        <v>1.4440151652627287</v>
      </c>
      <c r="T88" s="3">
        <f>10149240-3886610</f>
        <v>6262630</v>
      </c>
      <c r="U88" s="4">
        <f t="shared" si="24"/>
        <v>0.68612787279465659</v>
      </c>
      <c r="V88" s="3">
        <v>10559595</v>
      </c>
      <c r="W88" s="4">
        <f t="shared" si="25"/>
        <v>-0.2243452518775578</v>
      </c>
      <c r="X88" s="3">
        <v>8190600</v>
      </c>
      <c r="Y88" s="4">
        <f t="shared" si="26"/>
        <v>0.54127902717749621</v>
      </c>
      <c r="Z88" s="3">
        <v>12624000</v>
      </c>
      <c r="AA88" s="4">
        <f t="shared" si="27"/>
        <v>0.68959125475285166</v>
      </c>
      <c r="AB88" s="3">
        <v>21329400</v>
      </c>
      <c r="AC88" s="4">
        <f t="shared" si="28"/>
        <v>5.3330145245529648E-2</v>
      </c>
      <c r="AD88" s="3">
        <v>22466900</v>
      </c>
      <c r="AE88" s="4">
        <f t="shared" si="29"/>
        <v>4.9997997053443065E-2</v>
      </c>
      <c r="AF88" s="3">
        <v>23590200</v>
      </c>
      <c r="AG88" s="4">
        <f t="shared" si="30"/>
        <v>-0.32826258361523003</v>
      </c>
      <c r="AH88" s="3">
        <v>15846420</v>
      </c>
      <c r="AI88" s="4">
        <f t="shared" si="31"/>
        <v>7.1927918103899804E-3</v>
      </c>
      <c r="AJ88" s="3">
        <v>15960400</v>
      </c>
      <c r="AK88" s="4">
        <f t="shared" si="9"/>
        <v>3.4103155309390745E-2</v>
      </c>
      <c r="AL88" s="3">
        <v>16504700</v>
      </c>
      <c r="AM88" s="4">
        <f t="shared" si="10"/>
        <v>-5.1609541524535438E-2</v>
      </c>
      <c r="AN88" s="3">
        <v>15652900</v>
      </c>
      <c r="AO88" s="4">
        <f t="shared" si="11"/>
        <v>0.21650940081390668</v>
      </c>
      <c r="AP88" s="3">
        <v>19041900</v>
      </c>
      <c r="AQ88" s="4">
        <f t="shared" si="12"/>
        <v>3.9397329048046673E-2</v>
      </c>
      <c r="AR88" s="3">
        <v>19792100</v>
      </c>
      <c r="AS88" s="4">
        <f t="shared" si="13"/>
        <v>4.0521218061751914E-3</v>
      </c>
      <c r="AT88" s="3">
        <v>19872300</v>
      </c>
      <c r="AU88" s="4">
        <v>0</v>
      </c>
      <c r="AV88" s="3" t="s">
        <v>25</v>
      </c>
      <c r="AW88" s="4">
        <v>0</v>
      </c>
      <c r="AX88" s="3"/>
      <c r="AY88" s="4"/>
      <c r="AZ88" s="3"/>
      <c r="BA88" s="4"/>
      <c r="BB88" s="3"/>
      <c r="BC88" s="4"/>
      <c r="BD88" s="3"/>
      <c r="BE88" s="4"/>
      <c r="BF88" s="3"/>
      <c r="BG88" s="4"/>
      <c r="BH88" s="3"/>
      <c r="BI88" s="4"/>
      <c r="BK88" s="4"/>
      <c r="BM88" s="4"/>
      <c r="BO88" s="4"/>
      <c r="BP88" s="14"/>
      <c r="BQ88" s="4"/>
      <c r="BR88" s="14"/>
      <c r="BS88" s="4"/>
      <c r="BT88" s="14"/>
      <c r="BU88" s="4"/>
      <c r="BV88" s="14"/>
      <c r="BW88" s="4"/>
      <c r="BX88" s="14"/>
      <c r="BY88" s="4"/>
      <c r="BZ88" s="28"/>
      <c r="CA88" s="4"/>
      <c r="CB88" s="28"/>
      <c r="CD88" s="2"/>
      <c r="CO88" s="82" t="str">
        <f t="shared" si="44"/>
        <v/>
      </c>
      <c r="CP88" s="101"/>
      <c r="CQ88" s="82" t="str">
        <f t="shared" si="45"/>
        <v/>
      </c>
      <c r="CR88" s="101"/>
      <c r="CS88" s="82" t="str">
        <f t="shared" si="45"/>
        <v/>
      </c>
      <c r="CT88" s="101"/>
      <c r="CU88" s="82" t="str">
        <f t="shared" si="45"/>
        <v/>
      </c>
      <c r="CV88" s="101"/>
    </row>
    <row r="89" spans="1:103" ht="15" customHeight="1" x14ac:dyDescent="0.2">
      <c r="A89" s="32" t="s">
        <v>2</v>
      </c>
      <c r="B89" s="3">
        <v>0</v>
      </c>
      <c r="C89" s="4">
        <v>0</v>
      </c>
      <c r="D89" s="3">
        <v>0</v>
      </c>
      <c r="E89" s="4">
        <v>0</v>
      </c>
      <c r="F89" s="3">
        <v>0</v>
      </c>
      <c r="G89" s="4">
        <v>0</v>
      </c>
      <c r="H89" s="3">
        <v>0</v>
      </c>
      <c r="I89" s="4">
        <v>0</v>
      </c>
      <c r="J89" s="3">
        <v>0</v>
      </c>
      <c r="K89" s="4"/>
      <c r="L89" s="3">
        <v>0</v>
      </c>
      <c r="M89" s="4">
        <v>0</v>
      </c>
      <c r="N89" s="3">
        <v>0</v>
      </c>
      <c r="O89" s="4">
        <v>0</v>
      </c>
      <c r="P89" s="3">
        <v>0</v>
      </c>
      <c r="Q89" s="4">
        <v>0</v>
      </c>
      <c r="R89" s="3">
        <v>0</v>
      </c>
      <c r="S89" s="4">
        <v>0</v>
      </c>
      <c r="T89" s="3">
        <v>3886610</v>
      </c>
      <c r="U89" s="4">
        <f t="shared" si="24"/>
        <v>-1</v>
      </c>
      <c r="V89" s="3"/>
      <c r="W89" s="4"/>
      <c r="X89" s="3">
        <v>2639910</v>
      </c>
      <c r="Y89" s="4">
        <f t="shared" si="26"/>
        <v>-0.26372489971249019</v>
      </c>
      <c r="Z89" s="3">
        <v>1943700</v>
      </c>
      <c r="AA89" s="4">
        <f t="shared" si="27"/>
        <v>4.5819828162782322E-2</v>
      </c>
      <c r="AB89" s="3">
        <v>2032760</v>
      </c>
      <c r="AC89" s="4">
        <f t="shared" si="28"/>
        <v>1.329227257521793E-2</v>
      </c>
      <c r="AD89" s="3">
        <v>2059780</v>
      </c>
      <c r="AE89" s="4">
        <f t="shared" si="29"/>
        <v>-3.0284787695773335E-2</v>
      </c>
      <c r="AF89" s="3">
        <v>1997400</v>
      </c>
      <c r="AG89" s="4">
        <f t="shared" si="30"/>
        <v>5.3079002703514566E-2</v>
      </c>
      <c r="AH89" s="3">
        <v>2103420</v>
      </c>
      <c r="AI89" s="4">
        <f t="shared" si="31"/>
        <v>-0.18275950594745699</v>
      </c>
      <c r="AJ89" s="3">
        <v>1719000</v>
      </c>
      <c r="AK89" s="4">
        <f t="shared" si="9"/>
        <v>-5.06108202443281E-2</v>
      </c>
      <c r="AL89" s="3">
        <v>1632000</v>
      </c>
      <c r="AM89" s="4">
        <f t="shared" si="10"/>
        <v>-1</v>
      </c>
      <c r="AN89" s="3">
        <v>0</v>
      </c>
      <c r="AO89" s="4">
        <v>0</v>
      </c>
      <c r="AP89" s="3">
        <v>0</v>
      </c>
      <c r="AQ89" s="4">
        <v>0</v>
      </c>
      <c r="AR89" s="3">
        <v>0</v>
      </c>
      <c r="AS89" s="4">
        <v>0</v>
      </c>
      <c r="AT89" s="3">
        <v>0</v>
      </c>
      <c r="AU89" s="4">
        <v>0</v>
      </c>
      <c r="AV89" s="3" t="s">
        <v>25</v>
      </c>
      <c r="AW89" s="4">
        <v>0</v>
      </c>
      <c r="AX89" s="3"/>
      <c r="AY89" s="4"/>
      <c r="AZ89" s="3"/>
      <c r="BA89" s="4"/>
      <c r="BB89" s="3"/>
      <c r="BC89" s="4"/>
      <c r="BD89" s="3"/>
      <c r="BE89" s="4"/>
      <c r="BF89" s="3"/>
      <c r="BG89" s="4"/>
      <c r="BH89" s="3"/>
      <c r="BI89" s="4"/>
      <c r="BK89" s="4"/>
      <c r="BM89" s="4"/>
      <c r="BO89" s="4"/>
      <c r="BP89" s="14"/>
      <c r="BQ89" s="4"/>
      <c r="BR89" s="14"/>
      <c r="BS89" s="4"/>
      <c r="BT89" s="14"/>
      <c r="BU89" s="4"/>
      <c r="BV89" s="14"/>
      <c r="BW89" s="4"/>
      <c r="BX89" s="14"/>
      <c r="BY89" s="4"/>
      <c r="BZ89" s="28"/>
      <c r="CA89" s="4"/>
      <c r="CB89" s="28"/>
      <c r="CD89" s="2"/>
      <c r="CO89" s="82" t="str">
        <f t="shared" si="44"/>
        <v/>
      </c>
      <c r="CP89" s="101"/>
      <c r="CQ89" s="82" t="str">
        <f t="shared" si="45"/>
        <v/>
      </c>
      <c r="CR89" s="101"/>
      <c r="CS89" s="82" t="str">
        <f t="shared" si="45"/>
        <v/>
      </c>
      <c r="CT89" s="101"/>
      <c r="CU89" s="82" t="str">
        <f t="shared" si="45"/>
        <v/>
      </c>
      <c r="CV89" s="101"/>
    </row>
    <row r="90" spans="1:103" s="2" customFormat="1" ht="15" customHeight="1" x14ac:dyDescent="0.2">
      <c r="A90" s="47" t="s">
        <v>3</v>
      </c>
      <c r="B90" s="40">
        <f>SUM(B88:B89)</f>
        <v>838334</v>
      </c>
      <c r="C90" s="41">
        <f t="shared" si="15"/>
        <v>3.6657227310356012E-2</v>
      </c>
      <c r="D90" s="40">
        <f>SUM(D88:D89)</f>
        <v>869065</v>
      </c>
      <c r="E90" s="41">
        <f t="shared" si="16"/>
        <v>1.0758688935810325E-3</v>
      </c>
      <c r="F90" s="40">
        <f>SUM(F88:F89)</f>
        <v>870000</v>
      </c>
      <c r="G90" s="41">
        <f t="shared" si="17"/>
        <v>2.2988505747126436E-2</v>
      </c>
      <c r="H90" s="40">
        <f>SUM(H88:H89)</f>
        <v>890000</v>
      </c>
      <c r="I90" s="41">
        <f t="shared" si="18"/>
        <v>0</v>
      </c>
      <c r="J90" s="40">
        <f>SUM(J88:J89)</f>
        <v>890000</v>
      </c>
      <c r="K90" s="41">
        <f t="shared" si="19"/>
        <v>6.5764044943820224E-2</v>
      </c>
      <c r="L90" s="40">
        <f>SUM(L88:L89)</f>
        <v>948530</v>
      </c>
      <c r="M90" s="41">
        <f t="shared" si="20"/>
        <v>7.5348170326716077E-2</v>
      </c>
      <c r="N90" s="40">
        <f>SUM(N88:N89)</f>
        <v>1020000</v>
      </c>
      <c r="O90" s="41">
        <f t="shared" si="21"/>
        <v>0.84710784313725496</v>
      </c>
      <c r="P90" s="40">
        <f>SUM(P88:P89)</f>
        <v>1884050</v>
      </c>
      <c r="Q90" s="41">
        <f t="shared" si="22"/>
        <v>0.36006740797749531</v>
      </c>
      <c r="R90" s="40">
        <f>SUM(R88:R89)</f>
        <v>2562435</v>
      </c>
      <c r="S90" s="41">
        <f t="shared" si="23"/>
        <v>2.9607794929432356</v>
      </c>
      <c r="T90" s="40">
        <f>SUM(T88:T89)</f>
        <v>10149240</v>
      </c>
      <c r="U90" s="41">
        <f t="shared" si="24"/>
        <v>4.0432091466947276E-2</v>
      </c>
      <c r="V90" s="40">
        <f>SUM(V88:V89)</f>
        <v>10559595</v>
      </c>
      <c r="W90" s="41">
        <f t="shared" si="25"/>
        <v>2.5655813504211099E-2</v>
      </c>
      <c r="X90" s="40">
        <f>SUM(X88:X89)</f>
        <v>10830510</v>
      </c>
      <c r="Y90" s="41">
        <f t="shared" si="26"/>
        <v>0.34506131290216252</v>
      </c>
      <c r="Z90" s="40">
        <f>SUM(Z88:Z89)</f>
        <v>14567700</v>
      </c>
      <c r="AA90" s="41">
        <f t="shared" si="27"/>
        <v>0.60369584766298046</v>
      </c>
      <c r="AB90" s="40">
        <f>SUM(AB88:AB89)</f>
        <v>23362160</v>
      </c>
      <c r="AC90" s="41">
        <f t="shared" si="28"/>
        <v>4.984641831063566E-2</v>
      </c>
      <c r="AD90" s="40">
        <f>SUM(AD88:AD89)</f>
        <v>24526680</v>
      </c>
      <c r="AE90" s="41">
        <f t="shared" si="29"/>
        <v>4.325575251114297E-2</v>
      </c>
      <c r="AF90" s="40">
        <f>SUM(AF88:AF89)</f>
        <v>25587600</v>
      </c>
      <c r="AG90" s="41">
        <f t="shared" si="30"/>
        <v>-0.29849458331379264</v>
      </c>
      <c r="AH90" s="40">
        <f>SUM(AH88:AH89)</f>
        <v>17949840</v>
      </c>
      <c r="AI90" s="41">
        <f t="shared" si="31"/>
        <v>-1.5066429561489127E-2</v>
      </c>
      <c r="AJ90" s="40">
        <f>SUM(AJ88:AJ89)</f>
        <v>17679400</v>
      </c>
      <c r="AK90" s="41">
        <f t="shared" si="9"/>
        <v>2.5866262429720465E-2</v>
      </c>
      <c r="AL90" s="40">
        <f>SUM(AL88:AL89)</f>
        <v>18136700</v>
      </c>
      <c r="AM90" s="41">
        <f t="shared" si="10"/>
        <v>-0.13694883854284406</v>
      </c>
      <c r="AN90" s="40">
        <f>SUM(AN88:AN89)</f>
        <v>15652900</v>
      </c>
      <c r="AO90" s="41">
        <f t="shared" si="11"/>
        <v>0.21650940081390668</v>
      </c>
      <c r="AP90" s="40">
        <f>SUM(AP88:AP89)</f>
        <v>19041900</v>
      </c>
      <c r="AQ90" s="41">
        <f t="shared" si="12"/>
        <v>3.9397329048046673E-2</v>
      </c>
      <c r="AR90" s="40">
        <f>SUM(AR88:AR89)</f>
        <v>19792100</v>
      </c>
      <c r="AS90" s="41">
        <f t="shared" si="13"/>
        <v>4.0521218061751914E-3</v>
      </c>
      <c r="AT90" s="40">
        <f>SUM(AT88:AT89)</f>
        <v>19872300</v>
      </c>
      <c r="AU90" s="41">
        <v>0</v>
      </c>
      <c r="AV90" s="40" t="s">
        <v>25</v>
      </c>
      <c r="AW90" s="41">
        <v>0</v>
      </c>
      <c r="AX90" s="40"/>
      <c r="AY90" s="41"/>
      <c r="AZ90" s="40"/>
      <c r="BA90" s="41"/>
      <c r="BB90" s="40"/>
      <c r="BC90" s="41"/>
      <c r="BD90" s="40"/>
      <c r="BE90" s="41"/>
      <c r="BF90" s="40"/>
      <c r="BG90" s="41"/>
      <c r="BH90" s="40"/>
      <c r="BI90" s="41"/>
      <c r="BJ90" s="45"/>
      <c r="BK90" s="41"/>
      <c r="BL90" s="48"/>
      <c r="BM90" s="41"/>
      <c r="BN90" s="45"/>
      <c r="BO90" s="41"/>
      <c r="BP90" s="48"/>
      <c r="BQ90" s="41"/>
      <c r="BR90" s="48"/>
      <c r="BS90" s="41"/>
      <c r="BT90" s="48"/>
      <c r="BU90" s="41"/>
      <c r="BV90" s="48"/>
      <c r="BW90" s="41"/>
      <c r="BX90" s="48"/>
      <c r="BY90" s="41"/>
      <c r="BZ90" s="43"/>
      <c r="CA90" s="41"/>
      <c r="CB90" s="43"/>
      <c r="CC90" s="94"/>
      <c r="CD90" s="94"/>
      <c r="CE90" s="94"/>
      <c r="CF90" s="94"/>
      <c r="CG90" s="95"/>
      <c r="CH90" s="94"/>
      <c r="CI90" s="95"/>
      <c r="CJ90" s="95"/>
      <c r="CK90" s="95"/>
      <c r="CL90" s="94"/>
      <c r="CM90" s="95"/>
      <c r="CN90" s="95"/>
      <c r="CO90" s="95" t="str">
        <f t="shared" si="44"/>
        <v/>
      </c>
      <c r="CP90" s="95"/>
      <c r="CQ90" s="95" t="str">
        <f t="shared" si="45"/>
        <v/>
      </c>
      <c r="CR90" s="95"/>
      <c r="CS90" s="95" t="str">
        <f t="shared" si="45"/>
        <v/>
      </c>
      <c r="CT90" s="95"/>
      <c r="CU90" s="95" t="str">
        <f t="shared" si="45"/>
        <v/>
      </c>
      <c r="CV90" s="95"/>
      <c r="CY90" s="60"/>
    </row>
    <row r="91" spans="1:103" ht="15" customHeight="1" x14ac:dyDescent="0.2">
      <c r="B91" s="3"/>
      <c r="C91" s="4">
        <v>0</v>
      </c>
      <c r="D91" s="3"/>
      <c r="E91" s="4">
        <v>0</v>
      </c>
      <c r="F91" s="3"/>
      <c r="G91" s="4">
        <v>0</v>
      </c>
      <c r="H91" s="3"/>
      <c r="I91" s="4">
        <v>0</v>
      </c>
      <c r="J91" s="3"/>
      <c r="K91" s="4"/>
      <c r="L91" s="3"/>
      <c r="M91" s="4"/>
      <c r="N91" s="3"/>
      <c r="O91" s="4"/>
      <c r="P91" s="3"/>
      <c r="Q91" s="4"/>
      <c r="R91" s="3"/>
      <c r="S91" s="4"/>
      <c r="T91" s="3"/>
      <c r="U91" s="4"/>
      <c r="V91" s="3"/>
      <c r="W91" s="4"/>
      <c r="X91" s="3"/>
      <c r="Y91" s="4"/>
      <c r="Z91" s="3"/>
      <c r="AA91" s="4"/>
      <c r="AB91" s="3"/>
      <c r="AC91" s="4">
        <v>0</v>
      </c>
      <c r="AD91" s="3"/>
      <c r="AE91" s="4">
        <v>0</v>
      </c>
      <c r="AF91" s="3">
        <v>0</v>
      </c>
      <c r="AG91" s="4">
        <v>0</v>
      </c>
      <c r="AH91" s="3">
        <v>0</v>
      </c>
      <c r="AI91" s="4">
        <v>0</v>
      </c>
      <c r="AJ91" s="3">
        <v>0</v>
      </c>
      <c r="AK91" s="4">
        <v>0</v>
      </c>
      <c r="AL91" s="3">
        <v>0</v>
      </c>
      <c r="AM91" s="4">
        <v>0</v>
      </c>
      <c r="AN91" s="3">
        <v>0</v>
      </c>
      <c r="AO91" s="4">
        <v>0</v>
      </c>
      <c r="AP91" s="3"/>
      <c r="AQ91" s="4">
        <v>0</v>
      </c>
      <c r="AR91" s="3"/>
      <c r="AS91" s="4">
        <v>0</v>
      </c>
      <c r="AT91" s="3"/>
      <c r="AU91" s="4">
        <v>0</v>
      </c>
      <c r="AV91" s="3"/>
      <c r="AW91" s="4">
        <v>0</v>
      </c>
      <c r="AX91" s="3"/>
      <c r="AY91" s="4">
        <v>0</v>
      </c>
      <c r="AZ91" s="3"/>
      <c r="BA91" s="4">
        <v>0</v>
      </c>
      <c r="BB91" s="3"/>
      <c r="BC91" s="4">
        <v>0</v>
      </c>
      <c r="BD91" s="3"/>
      <c r="BE91" s="4">
        <v>0</v>
      </c>
      <c r="BF91" s="3"/>
      <c r="BG91" s="4">
        <v>0</v>
      </c>
      <c r="BI91" s="4"/>
      <c r="BK91" s="4"/>
      <c r="BM91" s="4"/>
      <c r="BO91" s="4"/>
      <c r="BP91" s="14"/>
      <c r="BQ91" s="4"/>
      <c r="BR91" s="14"/>
      <c r="BS91" s="4"/>
      <c r="BT91" s="14"/>
      <c r="BU91" s="4"/>
      <c r="BV91" s="14"/>
      <c r="BW91" s="4"/>
      <c r="BX91" s="14"/>
      <c r="BY91" s="4"/>
      <c r="BZ91" s="28"/>
      <c r="CA91" s="4"/>
      <c r="CB91" s="28"/>
      <c r="CD91" s="2"/>
      <c r="CO91" s="82" t="str">
        <f t="shared" si="44"/>
        <v/>
      </c>
      <c r="CP91" s="101"/>
      <c r="CQ91" s="82" t="str">
        <f t="shared" si="45"/>
        <v/>
      </c>
      <c r="CR91" s="101"/>
      <c r="CS91" s="82" t="str">
        <f t="shared" si="45"/>
        <v/>
      </c>
      <c r="CT91" s="101"/>
      <c r="CU91" s="82" t="str">
        <f t="shared" si="45"/>
        <v/>
      </c>
      <c r="CV91" s="101"/>
    </row>
    <row r="92" spans="1:103" ht="15" customHeight="1" x14ac:dyDescent="0.2">
      <c r="A92" s="2" t="s">
        <v>54</v>
      </c>
      <c r="B92" s="3">
        <f>SUM(B58:B90)-B58-B59-B78-B79-B81-B82-B84-B85-B88-B89</f>
        <v>69749925</v>
      </c>
      <c r="C92" s="4">
        <f t="shared" si="15"/>
        <v>4.2856146440300835E-2</v>
      </c>
      <c r="D92" s="3">
        <f>SUM(D58:D90)-D58-D59-D78-D79-D81-D82-D84-D85-D88-D89</f>
        <v>72739138</v>
      </c>
      <c r="E92" s="4">
        <f t="shared" si="16"/>
        <v>0.5640453974035271</v>
      </c>
      <c r="F92" s="3">
        <f>SUM(F58:F90)-F58-F59-F78-F79-F81-F82-F84-F85-F88-F89</f>
        <v>113767314</v>
      </c>
      <c r="G92" s="4">
        <f t="shared" si="17"/>
        <v>0.2841510260143788</v>
      </c>
      <c r="H92" s="3">
        <f>SUM(H58:H90)-H58-H59-H78-H79-H81-H82-H84-H85-H88-H89</f>
        <v>146094413</v>
      </c>
      <c r="I92" s="4">
        <f t="shared" si="18"/>
        <v>-5.7702261345202843E-2</v>
      </c>
      <c r="J92" s="3">
        <f>SUM(J58:J90)-J58-J59-J78-J79-J81-J82-J84-J85-J88-J89</f>
        <v>137664435</v>
      </c>
      <c r="K92" s="4">
        <f t="shared" si="19"/>
        <v>0.11708145971034567</v>
      </c>
      <c r="L92" s="3">
        <f>SUM(L58:L90)-L58-L59-L78-L79-L81-L82-L84-L85-L88-L89</f>
        <v>153782388</v>
      </c>
      <c r="M92" s="4">
        <f t="shared" si="20"/>
        <v>0.40650872192204479</v>
      </c>
      <c r="N92" s="3">
        <f>SUM(N58:N90)-N58-N59-N78-N79-N81-N82-N84-N85-N88-N89</f>
        <v>216296270</v>
      </c>
      <c r="O92" s="4">
        <f t="shared" si="21"/>
        <v>0.73794265153069905</v>
      </c>
      <c r="P92" s="3">
        <f>SUM(P58:P90)-P58-P59-P78-P79-P81-P82-P84-P85-P88-P89</f>
        <v>375910513</v>
      </c>
      <c r="Q92" s="4">
        <f t="shared" si="22"/>
        <v>0.9642673175251153</v>
      </c>
      <c r="R92" s="3">
        <f>SUM(R58:R90)-R58-R59-R78-R79-R81-R82-R84-R85-R88-R89</f>
        <v>738388735</v>
      </c>
      <c r="S92" s="4">
        <f t="shared" si="23"/>
        <v>0.97012197105092612</v>
      </c>
      <c r="T92" s="3">
        <f>SUM(T58:T90)-T58-T59-T78-T79-T81-T82-T84-T85-T88-T89</f>
        <v>1454715870</v>
      </c>
      <c r="U92" s="4">
        <f t="shared" si="24"/>
        <v>0.34804207436054163</v>
      </c>
      <c r="V92" s="3">
        <f>SUM(V58:V90)-V58-V59-V78-V79-V81-V82-V84-V85-V88-V89</f>
        <v>1961018199</v>
      </c>
      <c r="W92" s="4">
        <f t="shared" si="25"/>
        <v>3.5800489274296632E-2</v>
      </c>
      <c r="X92" s="3">
        <f>SUM(X58:X90)-X58-X59-X78-X79-X81-X82-X84-X85-X88-X89</f>
        <v>2031223610</v>
      </c>
      <c r="Y92" s="4">
        <f t="shared" si="26"/>
        <v>0.10193937879640932</v>
      </c>
      <c r="Z92" s="3">
        <f>SUM(Z58:Z90)-Z58-Z59-Z78-Z79-Z81-Z82-Z84-Z85-Z88-Z89</f>
        <v>2238285283</v>
      </c>
      <c r="AA92" s="4">
        <f t="shared" si="27"/>
        <v>8.4817350335944647E-2</v>
      </c>
      <c r="AB92" s="3">
        <f>SUM(AB58:AB90)-AB58-AB59-AB78-AB79-AB81-AB82-AB84-AB85-AB88-AB89</f>
        <v>2428130710</v>
      </c>
      <c r="AC92" s="4">
        <f t="shared" si="28"/>
        <v>3.2648473442354345E-2</v>
      </c>
      <c r="AD92" s="3">
        <f>SUM(AD58:AD90)-AD58-AD59-AD78-AD79-AD81-AD82-AD84-AD85-AD88-AD89</f>
        <v>2507405471</v>
      </c>
      <c r="AE92" s="4">
        <f t="shared" si="29"/>
        <v>2.5016615671251363E-2</v>
      </c>
      <c r="AF92" s="3">
        <f>SUM(AF58:AF90)-AF58-AF59-AF78-AF79-AF81-AF82-AF84-AF85-AF88-AF89</f>
        <v>2570132270</v>
      </c>
      <c r="AG92" s="4">
        <f t="shared" si="30"/>
        <v>7.521806260967262E-2</v>
      </c>
      <c r="AH92" s="3">
        <f>SUM(AH58:AH90)-AH58-AH59-AH78-AH79-AH81-AH82-AH84-AH85-AH88-AH89</f>
        <v>2763452640</v>
      </c>
      <c r="AI92" s="4">
        <f t="shared" si="31"/>
        <v>-9.815561738738536E-3</v>
      </c>
      <c r="AJ92" s="3">
        <f>SUM(AJ58:AJ90)-AJ58-AJ59-AJ78-AJ79-AJ81-AJ82-AJ84-AJ85-AJ88-AJ89</f>
        <v>2736327800</v>
      </c>
      <c r="AK92" s="4">
        <f t="shared" si="9"/>
        <v>-4.7056862120101253E-3</v>
      </c>
      <c r="AL92" s="3">
        <f>SUM(AL58:AL90)-AL58-AL59-AL78-AL79-AL81-AL82-AL84-AL85-AL88-AL89</f>
        <v>2723451500</v>
      </c>
      <c r="AM92" s="4">
        <f t="shared" si="10"/>
        <v>-3.2910393300559969E-2</v>
      </c>
      <c r="AN92" s="3">
        <f>SUM(AN58:AN90)-AN58-AN59-AN78-AN79-AN81-AN82-AN84-AN85-AN88-AN89</f>
        <v>2633821640</v>
      </c>
      <c r="AO92" s="4">
        <f t="shared" si="11"/>
        <v>-4.8158454647673106E-2</v>
      </c>
      <c r="AP92" s="3">
        <f>SUM(AP58:AP90)-AP58-AP59-AP78-AP79-AP81-AP82-AP84-AP85-AP88-AP89</f>
        <v>2506980860</v>
      </c>
      <c r="AQ92" s="4">
        <f t="shared" si="12"/>
        <v>-3.0148822117453261E-2</v>
      </c>
      <c r="AR92" s="3">
        <f>SUM(AR58:AR90)-AR58-AR59-AR78-AR79-AR81-AR82-AR84-AR85-AR88-AR89</f>
        <v>2431398340</v>
      </c>
      <c r="AS92" s="4">
        <f t="shared" si="13"/>
        <v>7.9691384505921805E-3</v>
      </c>
      <c r="AT92" s="3">
        <f>SUM(AT58:AT90)-AT58-AT59-AT78-AT79-AT81-AT82-AT84-AT85-AT88-AT89</f>
        <v>2450774490</v>
      </c>
      <c r="AU92" s="4">
        <f t="shared" si="14"/>
        <v>-8.5562339927897654E-4</v>
      </c>
      <c r="AV92" s="3">
        <f>SUM(AV58:AV90)-AV58-AV59-AV78-AV79-AV81-AV82-AV84-AV85</f>
        <v>2448677550</v>
      </c>
      <c r="AW92" s="4">
        <f t="shared" si="32"/>
        <v>1.5974769728255973E-2</v>
      </c>
      <c r="AX92" s="3">
        <f>SUM(AX58:AX90)-AX58-AX59-AX78-AX79-AX81-AX82-AX84-AX85</f>
        <v>2487794610</v>
      </c>
      <c r="AY92" s="4">
        <f t="shared" si="33"/>
        <v>1.7036583257168485E-2</v>
      </c>
      <c r="AZ92" s="3">
        <f>SUM(AZ58:AZ90)-AZ58-AZ59-AZ78-AZ79-AZ81-AZ82-AZ84-AZ85</f>
        <v>2530178130</v>
      </c>
      <c r="BA92" s="4">
        <f t="shared" si="67"/>
        <v>1.9685005339920476E-2</v>
      </c>
      <c r="BB92" s="3">
        <f>SUM(BB58:BB90)-BB58-BB59-BB78-BB79-BB81-BB82-BB84-BB85</f>
        <v>2579984700</v>
      </c>
      <c r="BC92" s="4">
        <f t="shared" ref="BC92:BC97" si="68">(BD92-BB92)/BB92</f>
        <v>-1.6687765628997722E-2</v>
      </c>
      <c r="BD92" s="3">
        <f>SUM(BD58:BD90)-BD58-BD59-BD78-BD79-BD81-BD82-BD84-BD85</f>
        <v>2536930520</v>
      </c>
      <c r="BE92" s="4">
        <f>(BF92-BD92)/BD92</f>
        <v>5.5126460459784291E-4</v>
      </c>
      <c r="BF92" s="3">
        <f>SUM(BF58:BF90)-BF58-BF59-BF78-BF79-BF81-BF82-BF84-BF85</f>
        <v>2538329040</v>
      </c>
      <c r="BG92" s="4">
        <f>(BH92-BF92)/BF92</f>
        <v>4.0139914248469535E-2</v>
      </c>
      <c r="BH92" s="3">
        <f>SUM(BH58:BH90)-BH58-BH59-BH78-BH79-BH81-BH82-BH84-BH85</f>
        <v>2640217350</v>
      </c>
      <c r="BI92" s="4">
        <f t="shared" ref="BI92:BI97" si="69">(BJ92-BH92)/BH92</f>
        <v>-4.7765575057674703E-3</v>
      </c>
      <c r="BJ92" s="3">
        <f>SUM(BJ58:BJ90)-BJ58-BJ59-BJ78-BJ79-BJ81-BJ82-BJ84-BJ85</f>
        <v>2627606200</v>
      </c>
      <c r="BK92" s="4">
        <f t="shared" ref="BK92:BK97" si="70">(BL92-BJ92)/BJ92</f>
        <v>3.3765698984878328E-2</v>
      </c>
      <c r="BL92" s="3">
        <f>SUM(BL58:BL90)-BL58-BL59-BL78-BL79-BL81-BL82-BL84-BL85</f>
        <v>2716329160</v>
      </c>
      <c r="BM92" s="4">
        <f t="shared" ref="BM92:CC97" si="71">(BN92-BL92)/BL92</f>
        <v>4.4263184952150647E-2</v>
      </c>
      <c r="BN92" s="3">
        <f>SUM(BN58:BN90)-BN58-BN59-BN78-BN79-BN81-BN82-BN84-BN85</f>
        <v>2836562540</v>
      </c>
      <c r="BO92" s="4">
        <f t="shared" si="71"/>
        <v>4.1215445931962427E-2</v>
      </c>
      <c r="BP92" s="3">
        <f>SUM(BP58:BP90)-BP58-BP59-BP78-BP79-BP81-BP82-BP84-BP85</f>
        <v>2953472730</v>
      </c>
      <c r="BQ92" s="4">
        <f t="shared" si="71"/>
        <v>-2.6851221341732179E-2</v>
      </c>
      <c r="BR92" s="3">
        <f>SUM(BR58:BR90)-BR58-BR59-BR78-BR79-BR81-BR82-BR84-BR85</f>
        <v>2874168380</v>
      </c>
      <c r="BS92" s="4">
        <f t="shared" si="71"/>
        <v>3.94918727760828E-2</v>
      </c>
      <c r="BT92" s="3">
        <f>SUM(BT58:BT90)-BT58-BT59-BT78-BT79-BT81-BT82-BT84-BT85</f>
        <v>2987674672</v>
      </c>
      <c r="BU92" s="4">
        <f t="shared" si="71"/>
        <v>5.8315154468732595E-2</v>
      </c>
      <c r="BV92" s="3">
        <f>SUM(BV58:BV90)-BV58-BV59-BV78-BV79-BV81-BV82-BV84-BV85</f>
        <v>3161901382</v>
      </c>
      <c r="BW92" s="4">
        <f t="shared" si="71"/>
        <v>2.8906495477789697E-2</v>
      </c>
      <c r="BX92" s="3">
        <f>SUM(BX58:BX90)-BX58-BX59-BX78-BX79-BX81-BX82-BX84-BX85</f>
        <v>3253300870</v>
      </c>
      <c r="BY92" s="4">
        <f t="shared" si="71"/>
        <v>0.13168922553418799</v>
      </c>
      <c r="BZ92" s="3">
        <f>SUM(BZ58:BZ90)-BZ58-BZ59-BZ78-BZ79-BZ81-BZ82-BZ84-BZ85</f>
        <v>3681725542</v>
      </c>
      <c r="CA92" s="4">
        <f t="shared" si="71"/>
        <v>-6.2402183264099485E-2</v>
      </c>
      <c r="CB92" s="3">
        <f>SUM(CB58:CB90)-CB58-CB59-CB78-CB79-CB81-CB82-CB84-CB85</f>
        <v>3451977830</v>
      </c>
      <c r="CC92" s="70">
        <f>(CD92-CB92)/CB92</f>
        <v>0.16130841720962039</v>
      </c>
      <c r="CD92" s="16">
        <f>SUM(CD58:CD86)-CD60-CD80-CD83-CD86</f>
        <v>4008810910</v>
      </c>
      <c r="CE92" s="70">
        <f t="shared" ref="CE92:CI97" si="72">(CF92-CD92)/CD92</f>
        <v>9.7092686269904416E-2</v>
      </c>
      <c r="CF92" s="16">
        <f>SUM(CF58:CF90)-CF60-CF80-CF83-CF86-CF90</f>
        <v>4398037130</v>
      </c>
      <c r="CG92" s="85">
        <f t="shared" si="72"/>
        <v>4.3009914288740896E-2</v>
      </c>
      <c r="CH92" s="16">
        <f>SUM(CH58:CH90)-CH60-CH80-CH83-CH86-CH90</f>
        <v>4587196330</v>
      </c>
      <c r="CI92" s="85">
        <f t="shared" si="72"/>
        <v>-1.7558304507973826E-2</v>
      </c>
      <c r="CJ92" s="25">
        <v>4506652940</v>
      </c>
      <c r="CK92" s="26">
        <f t="shared" ref="CK92:CK97" si="73">(CL92-CJ92)/CJ92</f>
        <v>-1.617661510007469E-2</v>
      </c>
      <c r="CL92" s="60">
        <v>4433750550</v>
      </c>
      <c r="CM92" s="26">
        <f t="shared" ref="CM92:CM97" si="74">(CN92-CL92)/CL92</f>
        <v>0.1978551883122969</v>
      </c>
      <c r="CN92" s="25">
        <v>5310991100</v>
      </c>
      <c r="CO92" s="26">
        <f t="shared" si="44"/>
        <v>-0.11956838715094065</v>
      </c>
      <c r="CP92" s="108">
        <f>CP86+CP83+CP80+CP77+CP75+CP73+CP72+CP71+CP70+CP69+CP68+CP66+CP65+CP64+CP63+CP61+CP60</f>
        <v>4675964460</v>
      </c>
      <c r="CQ92" s="26">
        <f t="shared" si="45"/>
        <v>-1.5877772518398947E-3</v>
      </c>
      <c r="CR92" s="108">
        <f>CR86+CR83+CR80+CR77+CR75+CR73+CR72+CR71+CR70+CR69+CR68+CR66+CR65+CR64+CR63+CR61+CR60</f>
        <v>4668540070</v>
      </c>
      <c r="CS92" s="26">
        <f t="shared" si="45"/>
        <v>-1.7319268719482195E-2</v>
      </c>
      <c r="CT92" s="108">
        <f>CT86+CT83+CT80+CT77+CT75+CT73+CT72+CT71+CT70+CT69+CT68+CT66+CT65+CT64+CT63+CT61+CT60</f>
        <v>4587684370</v>
      </c>
      <c r="CU92" s="26">
        <f t="shared" si="45"/>
        <v>1.6123428299406051E-3</v>
      </c>
      <c r="CV92" s="108">
        <f>CV86+CV83+CV80+CV77+CV75+CV73+CV72+CV71+CV70+CV69+CV68+CV66+CV65+CV64+CV63+CV61+CV60</f>
        <v>4595081290</v>
      </c>
    </row>
    <row r="93" spans="1:103" ht="15" customHeight="1" x14ac:dyDescent="0.2">
      <c r="A93" s="2" t="s">
        <v>4</v>
      </c>
      <c r="B93" s="3">
        <f>B54*1</f>
        <v>1784353683</v>
      </c>
      <c r="C93" s="4">
        <f t="shared" si="15"/>
        <v>5.6990267102780427E-2</v>
      </c>
      <c r="D93" s="3">
        <f>D54*1</f>
        <v>1886044476</v>
      </c>
      <c r="E93" s="4">
        <f t="shared" si="16"/>
        <v>0.14856853990753927</v>
      </c>
      <c r="F93" s="3">
        <f>F54*1</f>
        <v>2166251350</v>
      </c>
      <c r="G93" s="4">
        <f t="shared" si="17"/>
        <v>0.17275527468222929</v>
      </c>
      <c r="H93" s="3">
        <f>H54*1</f>
        <v>2540482697</v>
      </c>
      <c r="I93" s="4">
        <f t="shared" si="18"/>
        <v>0.26261744423130784</v>
      </c>
      <c r="J93" s="3">
        <f>J54*1</f>
        <v>3207657770</v>
      </c>
      <c r="K93" s="4">
        <f t="shared" si="19"/>
        <v>0.2268256348307382</v>
      </c>
      <c r="L93" s="3">
        <f>L54*1</f>
        <v>3935236780</v>
      </c>
      <c r="M93" s="4">
        <f t="shared" si="20"/>
        <v>0.11395234952037625</v>
      </c>
      <c r="N93" s="3">
        <f>N54*1</f>
        <v>4383666257</v>
      </c>
      <c r="O93" s="4">
        <f t="shared" si="21"/>
        <v>0.38587933885223236</v>
      </c>
      <c r="P93" s="3">
        <f>P54*1</f>
        <v>6075232494</v>
      </c>
      <c r="Q93" s="4">
        <f t="shared" si="22"/>
        <v>0.49195483447781285</v>
      </c>
      <c r="R93" s="3">
        <f>R54*1</f>
        <v>9063972490</v>
      </c>
      <c r="S93" s="4">
        <f t="shared" si="23"/>
        <v>0.3837470378288847</v>
      </c>
      <c r="T93" s="3">
        <f>T54*1</f>
        <v>12542245084</v>
      </c>
      <c r="U93" s="4">
        <f t="shared" si="24"/>
        <v>0.22656730409654305</v>
      </c>
      <c r="V93" s="3">
        <f>V54*1</f>
        <v>15383907740</v>
      </c>
      <c r="W93" s="4">
        <f t="shared" si="25"/>
        <v>0.21111280403453589</v>
      </c>
      <c r="X93" s="3">
        <f>X54*1</f>
        <v>18631647640</v>
      </c>
      <c r="Y93" s="4">
        <f t="shared" si="26"/>
        <v>0.10483440851503781</v>
      </c>
      <c r="Z93" s="3">
        <f>Z54*1</f>
        <v>20584885400</v>
      </c>
      <c r="AA93" s="4">
        <f t="shared" si="27"/>
        <v>0.1335530544172959</v>
      </c>
      <c r="AB93" s="3">
        <f>AB54*1</f>
        <v>23334059720</v>
      </c>
      <c r="AC93" s="4">
        <f t="shared" si="28"/>
        <v>0.23424810729849285</v>
      </c>
      <c r="AD93" s="3">
        <f>AD54*1</f>
        <v>28800019045</v>
      </c>
      <c r="AE93" s="4">
        <f t="shared" si="29"/>
        <v>0.13309130313458792</v>
      </c>
      <c r="AF93" s="3">
        <f>AF54*1</f>
        <v>32633051110</v>
      </c>
      <c r="AG93" s="4">
        <f t="shared" si="30"/>
        <v>0.16055124181736374</v>
      </c>
      <c r="AH93" s="3">
        <f>AH54*1</f>
        <v>37872327990</v>
      </c>
      <c r="AI93" s="4">
        <f t="shared" si="31"/>
        <v>0.10778869234227922</v>
      </c>
      <c r="AJ93" s="3">
        <f>AJ54*1</f>
        <v>41954536700</v>
      </c>
      <c r="AK93" s="4">
        <f t="shared" si="9"/>
        <v>8.388391284511551E-2</v>
      </c>
      <c r="AL93" s="3">
        <f>AL54*1</f>
        <v>45473847400</v>
      </c>
      <c r="AM93" s="4">
        <f t="shared" si="10"/>
        <v>-8.5808351241465436E-2</v>
      </c>
      <c r="AN93" s="3">
        <f>AN54*1</f>
        <v>41571811530</v>
      </c>
      <c r="AO93" s="4">
        <f t="shared" si="11"/>
        <v>-0.12603585884677948</v>
      </c>
      <c r="AP93" s="3">
        <f>AP54*1</f>
        <v>36332272560</v>
      </c>
      <c r="AQ93" s="4">
        <f t="shared" si="12"/>
        <v>-6.5089552163152653E-2</v>
      </c>
      <c r="AR93" s="3">
        <f>AR54*1</f>
        <v>33967421210</v>
      </c>
      <c r="AS93" s="4">
        <f t="shared" si="13"/>
        <v>9.7536680206521918E-3</v>
      </c>
      <c r="AT93" s="3">
        <f>AT54*1</f>
        <v>34298728160</v>
      </c>
      <c r="AU93" s="4">
        <f t="shared" si="14"/>
        <v>4.3402902377474045E-2</v>
      </c>
      <c r="AV93" s="3">
        <f>AV54*1</f>
        <v>35787392510</v>
      </c>
      <c r="AW93" s="4">
        <f t="shared" si="32"/>
        <v>4.1008021458672064E-2</v>
      </c>
      <c r="AX93" s="3">
        <f>AX54*1</f>
        <v>37254962670</v>
      </c>
      <c r="AY93" s="4">
        <f t="shared" si="33"/>
        <v>6.0936670910372434E-3</v>
      </c>
      <c r="AZ93" s="3">
        <f t="shared" ref="AZ93:BJ93" si="75">AZ54*1</f>
        <v>37481982010</v>
      </c>
      <c r="BA93" s="4">
        <f t="shared" si="67"/>
        <v>3.6999609829330898E-2</v>
      </c>
      <c r="BB93" s="3">
        <f t="shared" si="75"/>
        <v>38868800720</v>
      </c>
      <c r="BC93" s="4">
        <f t="shared" si="68"/>
        <v>2.681564778672698E-2</v>
      </c>
      <c r="BD93" s="3">
        <f t="shared" si="75"/>
        <v>39911092790</v>
      </c>
      <c r="BE93" s="4">
        <f>(BF93-BD93)/BD93</f>
        <v>2.5250450928582555E-2</v>
      </c>
      <c r="BF93" s="3">
        <f t="shared" si="75"/>
        <v>40918865880</v>
      </c>
      <c r="BG93" s="4">
        <f>(BH93-BF93)/BF93</f>
        <v>4.2055504300795153E-2</v>
      </c>
      <c r="BH93" s="3">
        <f t="shared" si="75"/>
        <v>42639729420</v>
      </c>
      <c r="BI93" s="4">
        <f t="shared" si="69"/>
        <v>1.2459364006911656E-2</v>
      </c>
      <c r="BJ93" s="3">
        <f t="shared" si="75"/>
        <v>43170993330</v>
      </c>
      <c r="BK93" s="4">
        <f t="shared" si="70"/>
        <v>3.6724791988936148E-2</v>
      </c>
      <c r="BL93" s="3">
        <f>BL54*1</f>
        <v>44756439080</v>
      </c>
      <c r="BM93" s="4">
        <f t="shared" si="71"/>
        <v>3.4229021823243763E-2</v>
      </c>
      <c r="BN93" s="3">
        <f>BN54*1</f>
        <v>46288408210</v>
      </c>
      <c r="BO93" s="4">
        <f t="shared" si="71"/>
        <v>5.0513408657134724E-2</v>
      </c>
      <c r="BP93" s="3">
        <f>BP54*1</f>
        <v>48626593490</v>
      </c>
      <c r="BQ93" s="4">
        <f t="shared" si="71"/>
        <v>4.3109732340824929E-2</v>
      </c>
      <c r="BR93" s="3">
        <f>BR54*1</f>
        <v>50722872920</v>
      </c>
      <c r="BS93" s="4">
        <f t="shared" si="71"/>
        <v>5.9230689116100639E-2</v>
      </c>
      <c r="BT93" s="3">
        <f>BT54*1</f>
        <v>53727223637</v>
      </c>
      <c r="BU93" s="4">
        <f t="shared" si="71"/>
        <v>5.469873875962105E-2</v>
      </c>
      <c r="BV93" s="3">
        <f>BV54*1</f>
        <v>56666035007</v>
      </c>
      <c r="BW93" s="4">
        <f t="shared" si="71"/>
        <v>8.412688725108633E-2</v>
      </c>
      <c r="BX93" s="3">
        <f>BX54*1</f>
        <v>61433172145</v>
      </c>
      <c r="BY93" s="4">
        <f t="shared" si="71"/>
        <v>0.12780396824485027</v>
      </c>
      <c r="BZ93" s="3">
        <f>BZ54*1</f>
        <v>69284575327</v>
      </c>
      <c r="CA93" s="4">
        <f t="shared" si="71"/>
        <v>0.13308204447356675</v>
      </c>
      <c r="CB93" s="3">
        <f>CB54*1</f>
        <v>78505108262</v>
      </c>
      <c r="CC93" s="4">
        <f t="shared" si="71"/>
        <v>6.4247458817165953E-2</v>
      </c>
      <c r="CD93" s="16">
        <f>CD54*1</f>
        <v>83548861972</v>
      </c>
      <c r="CE93" s="70">
        <f t="shared" si="72"/>
        <v>4.3044679222623658E-2</v>
      </c>
      <c r="CF93" s="16">
        <f>CF54*1</f>
        <v>87145195935</v>
      </c>
      <c r="CG93" s="85">
        <f t="shared" si="72"/>
        <v>2.6213672256860707E-2</v>
      </c>
      <c r="CH93" s="16">
        <f>CH54*1</f>
        <v>89429591540</v>
      </c>
      <c r="CI93" s="85">
        <f t="shared" si="72"/>
        <v>1.5922812074603825E-2</v>
      </c>
      <c r="CJ93" s="25">
        <v>90853562120</v>
      </c>
      <c r="CK93" s="26">
        <f t="shared" si="73"/>
        <v>2.9041051318550105E-2</v>
      </c>
      <c r="CL93" s="60">
        <v>93492045080</v>
      </c>
      <c r="CM93" s="26">
        <f t="shared" si="74"/>
        <v>4.039011700694739E-2</v>
      </c>
      <c r="CN93" s="25">
        <v>97268199720</v>
      </c>
      <c r="CO93" s="26">
        <f t="shared" si="44"/>
        <v>2.6370750948242261E-2</v>
      </c>
      <c r="CP93" s="108">
        <f>CP54</f>
        <v>99833235190</v>
      </c>
      <c r="CQ93" s="26">
        <f t="shared" si="45"/>
        <v>3.4573970916909058E-2</v>
      </c>
      <c r="CR93" s="108">
        <f>CR54</f>
        <v>103284866560</v>
      </c>
      <c r="CS93" s="26">
        <f t="shared" si="45"/>
        <v>4.1987377671449666E-2</v>
      </c>
      <c r="CT93" s="108">
        <f>CT54</f>
        <v>107621527260</v>
      </c>
      <c r="CU93" s="26">
        <f t="shared" si="45"/>
        <v>1.6292972741074552E-2</v>
      </c>
      <c r="CV93" s="108">
        <f>CV54</f>
        <v>109375001870</v>
      </c>
    </row>
    <row r="94" spans="1:103" s="10" customFormat="1" ht="15" customHeight="1" x14ac:dyDescent="0.2">
      <c r="A94" s="8" t="s">
        <v>26</v>
      </c>
      <c r="B94" s="9">
        <f>SUM(B92:B93)</f>
        <v>1854103608</v>
      </c>
      <c r="C94" s="4">
        <f t="shared" si="15"/>
        <v>5.6458552557867629E-2</v>
      </c>
      <c r="D94" s="9">
        <f>SUM(D92:D93)</f>
        <v>1958783614</v>
      </c>
      <c r="E94" s="4">
        <f t="shared" si="16"/>
        <v>0.16399721117944782</v>
      </c>
      <c r="F94" s="9">
        <f>SUM(F92:F93)</f>
        <v>2280018664</v>
      </c>
      <c r="G94" s="4">
        <f t="shared" si="17"/>
        <v>0.17831364822546908</v>
      </c>
      <c r="H94" s="9">
        <f>SUM(H92:H93)</f>
        <v>2686577110</v>
      </c>
      <c r="I94" s="4">
        <f t="shared" si="18"/>
        <v>0.24519865539984445</v>
      </c>
      <c r="J94" s="9">
        <f>SUM(J92:J93)</f>
        <v>3345322205</v>
      </c>
      <c r="K94" s="4">
        <f t="shared" si="19"/>
        <v>0.22230951681977074</v>
      </c>
      <c r="L94" s="9">
        <f>SUM(L92:L93)</f>
        <v>4089019168</v>
      </c>
      <c r="M94" s="4">
        <f t="shared" si="20"/>
        <v>0.12495499238510784</v>
      </c>
      <c r="N94" s="9">
        <f>SUM(N92:N93)</f>
        <v>4599962527</v>
      </c>
      <c r="O94" s="4">
        <f t="shared" si="21"/>
        <v>0.40243381747879181</v>
      </c>
      <c r="P94" s="9">
        <f>SUM(P92:P93)</f>
        <v>6451143007</v>
      </c>
      <c r="Q94" s="4">
        <f t="shared" si="22"/>
        <v>0.51947665930884857</v>
      </c>
      <c r="R94" s="9">
        <f>SUM(R92:R93)</f>
        <v>9802361225</v>
      </c>
      <c r="S94" s="4">
        <f t="shared" si="23"/>
        <v>0.4279172775537049</v>
      </c>
      <c r="T94" s="9">
        <f>SUM(T92:T93)</f>
        <v>13996960954</v>
      </c>
      <c r="U94" s="4">
        <f t="shared" si="24"/>
        <v>0.23919227866697956</v>
      </c>
      <c r="V94" s="9">
        <f>SUM(V92:V93)</f>
        <v>17344925939</v>
      </c>
      <c r="W94" s="4">
        <f t="shared" si="25"/>
        <v>0.19129198491067712</v>
      </c>
      <c r="X94" s="9">
        <f>SUM(X92:X93)</f>
        <v>20662871250</v>
      </c>
      <c r="Y94" s="4">
        <f t="shared" si="26"/>
        <v>0.10454981821560738</v>
      </c>
      <c r="Z94" s="9">
        <f>SUM(Z92:Z93)</f>
        <v>22823170683</v>
      </c>
      <c r="AA94" s="4">
        <f t="shared" si="27"/>
        <v>0.12877350775758556</v>
      </c>
      <c r="AB94" s="9">
        <f>SUM(AB92:AB93)</f>
        <v>25762190430</v>
      </c>
      <c r="AC94" s="4">
        <f t="shared" si="28"/>
        <v>0.2152469954395877</v>
      </c>
      <c r="AD94" s="9">
        <f>SUM(AD92:AD93)</f>
        <v>31307424516</v>
      </c>
      <c r="AE94" s="4">
        <f t="shared" si="29"/>
        <v>0.12443562267503129</v>
      </c>
      <c r="AF94" s="9">
        <f>SUM(AF92:AF93)</f>
        <v>35203183380</v>
      </c>
      <c r="AG94" s="4">
        <f t="shared" si="30"/>
        <v>0.15432119281253479</v>
      </c>
      <c r="AH94" s="9">
        <f>SUM(AH92:AH93)</f>
        <v>40635780630</v>
      </c>
      <c r="AI94" s="4">
        <f t="shared" si="31"/>
        <v>9.9790967643089173E-2</v>
      </c>
      <c r="AJ94" s="9">
        <f>SUM(AJ92:AJ93)</f>
        <v>44690864500</v>
      </c>
      <c r="AK94" s="4">
        <f t="shared" si="9"/>
        <v>7.8459757698354657E-2</v>
      </c>
      <c r="AL94" s="9">
        <f>SUM(AL92:AL93)</f>
        <v>48197298900</v>
      </c>
      <c r="AM94" s="4">
        <f t="shared" si="10"/>
        <v>-8.2819282845744704E-2</v>
      </c>
      <c r="AN94" s="9">
        <f>SUM(AN92:AN93)</f>
        <v>44205633170</v>
      </c>
      <c r="AO94" s="4">
        <f t="shared" si="11"/>
        <v>-0.12139583499149775</v>
      </c>
      <c r="AP94" s="9">
        <f>SUM(AP92:AP93)</f>
        <v>38839253420</v>
      </c>
      <c r="AQ94" s="4">
        <f t="shared" si="12"/>
        <v>-6.2834211657202349E-2</v>
      </c>
      <c r="AR94" s="9">
        <f>SUM(AR92:AR93)</f>
        <v>36398819550</v>
      </c>
      <c r="AS94" s="4">
        <f t="shared" si="13"/>
        <v>9.6344635440244655E-3</v>
      </c>
      <c r="AT94" s="9">
        <f>SUM(AT92:AT93)</f>
        <v>36749502650</v>
      </c>
      <c r="AU94" s="4">
        <f t="shared" si="14"/>
        <v>4.0451361319307544E-2</v>
      </c>
      <c r="AV94" s="9">
        <f>SUM(AV92:AV93)</f>
        <v>38236070060</v>
      </c>
      <c r="AW94" s="4">
        <f t="shared" si="32"/>
        <v>3.9404866076343831E-2</v>
      </c>
      <c r="AX94" s="9">
        <f>SUM(AX92:AX93)</f>
        <v>39742757280</v>
      </c>
      <c r="AY94" s="4">
        <f t="shared" si="33"/>
        <v>6.778665559160217E-3</v>
      </c>
      <c r="AZ94" s="9">
        <f>SUM(AZ92:AZ93)</f>
        <v>40012160140</v>
      </c>
      <c r="BA94" s="4">
        <f t="shared" si="67"/>
        <v>3.5904716840414005E-2</v>
      </c>
      <c r="BB94" s="9">
        <f>SUM(BB92:BB93)</f>
        <v>41448785420</v>
      </c>
      <c r="BC94" s="4">
        <f t="shared" si="68"/>
        <v>2.4107772516727223E-2</v>
      </c>
      <c r="BD94" s="9">
        <f>SUM(BD92:BD93)</f>
        <v>42448023310</v>
      </c>
      <c r="BE94" s="4">
        <f>(BF94-BD94)/BD94</f>
        <v>2.3774289856325466E-2</v>
      </c>
      <c r="BF94" s="9">
        <f>SUM(BF92:BF93)</f>
        <v>43457194920</v>
      </c>
      <c r="BG94" s="4">
        <f>(BH94-BF94)/BF94</f>
        <v>4.1943614937767826E-2</v>
      </c>
      <c r="BH94" s="9">
        <f>SUM(BH92:BH93)</f>
        <v>45279946770</v>
      </c>
      <c r="BI94" s="4">
        <f t="shared" si="69"/>
        <v>1.1454358871809248E-2</v>
      </c>
      <c r="BJ94" s="9">
        <f>SUM(BJ92:BJ93)</f>
        <v>45798599530</v>
      </c>
      <c r="BK94" s="4">
        <f t="shared" si="70"/>
        <v>3.6555019742543646E-2</v>
      </c>
      <c r="BL94" s="9">
        <f>SUM(BL92:BL93)</f>
        <v>47472768240</v>
      </c>
      <c r="BM94" s="4">
        <f t="shared" si="71"/>
        <v>3.4803163397745016E-2</v>
      </c>
      <c r="BN94" s="9">
        <f>SUM(BN92:BN93)</f>
        <v>49124970750</v>
      </c>
      <c r="BO94" s="4">
        <f t="shared" si="71"/>
        <v>4.9976527874064945E-2</v>
      </c>
      <c r="BP94" s="9">
        <f>SUM(BP92:BP93)</f>
        <v>51580066220</v>
      </c>
      <c r="BQ94" s="4">
        <f t="shared" si="71"/>
        <v>3.910377065816803E-2</v>
      </c>
      <c r="BR94" s="9">
        <f>SUM(BR92:BR93)</f>
        <v>53597041300</v>
      </c>
      <c r="BS94" s="4">
        <f t="shared" si="71"/>
        <v>5.8172185131420681E-2</v>
      </c>
      <c r="BT94" s="9">
        <f>SUM(BT92:BT93)</f>
        <v>56714898309</v>
      </c>
      <c r="BU94" s="4">
        <f t="shared" si="71"/>
        <v>5.4889247319799862E-2</v>
      </c>
      <c r="BV94" s="9">
        <f>SUM(BV92:BV93)</f>
        <v>59827936389</v>
      </c>
      <c r="BW94" s="4">
        <f t="shared" si="71"/>
        <v>8.1208494212634971E-2</v>
      </c>
      <c r="BX94" s="9">
        <f>SUM(BX92:BX93)</f>
        <v>64686473015</v>
      </c>
      <c r="BY94" s="4">
        <f t="shared" si="71"/>
        <v>0.12799937093617716</v>
      </c>
      <c r="BZ94" s="9">
        <f>SUM(BZ92:BZ93)</f>
        <v>72966300869</v>
      </c>
      <c r="CA94" s="4">
        <f t="shared" si="71"/>
        <v>0.12321832292336705</v>
      </c>
      <c r="CB94" s="9">
        <f>SUM(CB92:CB93)</f>
        <v>81957086092</v>
      </c>
      <c r="CC94" s="4">
        <f t="shared" si="71"/>
        <v>6.8335601679556116E-2</v>
      </c>
      <c r="CD94" s="69">
        <f>SUM(CD92:CD93)</f>
        <v>87557672882</v>
      </c>
      <c r="CE94" s="70">
        <f t="shared" si="72"/>
        <v>4.5519256643232996E-2</v>
      </c>
      <c r="CF94" s="69">
        <f>SUM(CF92:CF93)</f>
        <v>91543233065</v>
      </c>
      <c r="CG94" s="85">
        <f t="shared" si="72"/>
        <v>2.7020618806893784E-2</v>
      </c>
      <c r="CH94" s="69">
        <f>SUM(CH92:CH93)</f>
        <v>94016787870</v>
      </c>
      <c r="CI94" s="85">
        <f t="shared" si="72"/>
        <v>1.4289226641709984E-2</v>
      </c>
      <c r="CJ94" s="92">
        <v>95360215060</v>
      </c>
      <c r="CK94" s="26">
        <f t="shared" si="73"/>
        <v>2.6904097986626331E-2</v>
      </c>
      <c r="CL94" s="98">
        <v>97925795630</v>
      </c>
      <c r="CM94" s="26">
        <f t="shared" si="74"/>
        <v>4.7519605636723687E-2</v>
      </c>
      <c r="CN94" s="92">
        <v>102579190820</v>
      </c>
      <c r="CO94" s="26">
        <f t="shared" si="44"/>
        <v>1.8814818235276087E-2</v>
      </c>
      <c r="CP94" s="109">
        <f>CP92+CP93</f>
        <v>104509199650</v>
      </c>
      <c r="CQ94" s="26">
        <f t="shared" si="45"/>
        <v>3.2956017188291664E-2</v>
      </c>
      <c r="CR94" s="109">
        <f>CR92+CR93</f>
        <v>107953406630</v>
      </c>
      <c r="CS94" s="26">
        <f t="shared" si="45"/>
        <v>3.9422609557717481E-2</v>
      </c>
      <c r="CT94" s="109">
        <f>CT92+CT93</f>
        <v>112209211630</v>
      </c>
      <c r="CU94" s="26">
        <f t="shared" si="45"/>
        <v>1.5692753780378821E-2</v>
      </c>
      <c r="CV94" s="109">
        <f>CV92+CV93</f>
        <v>113970083160</v>
      </c>
      <c r="CY94" s="111"/>
    </row>
    <row r="95" spans="1:103" ht="15" customHeight="1" x14ac:dyDescent="0.2">
      <c r="A95" s="2" t="s">
        <v>27</v>
      </c>
      <c r="B95" s="3">
        <v>0</v>
      </c>
      <c r="C95" s="4">
        <v>0</v>
      </c>
      <c r="D95" s="3">
        <v>0</v>
      </c>
      <c r="E95" s="4">
        <v>0</v>
      </c>
      <c r="F95" s="3">
        <v>0</v>
      </c>
      <c r="G95" s="4">
        <v>0</v>
      </c>
      <c r="H95" s="3">
        <v>0</v>
      </c>
      <c r="I95" s="4">
        <v>0</v>
      </c>
      <c r="J95" s="3">
        <v>0</v>
      </c>
      <c r="K95" s="4"/>
      <c r="L95" s="3">
        <v>0</v>
      </c>
      <c r="M95" s="4">
        <v>0</v>
      </c>
      <c r="N95" s="3">
        <v>29986130</v>
      </c>
      <c r="O95" s="4">
        <f t="shared" si="21"/>
        <v>6.3654389546100143</v>
      </c>
      <c r="P95" s="3">
        <v>220861010</v>
      </c>
      <c r="Q95" s="4">
        <f t="shared" si="22"/>
        <v>7.4948871690843033</v>
      </c>
      <c r="R95" s="3">
        <v>1876189360</v>
      </c>
      <c r="S95" s="4">
        <f t="shared" si="23"/>
        <v>0.65444495431953631</v>
      </c>
      <c r="T95" s="3">
        <v>3104052020</v>
      </c>
      <c r="U95" s="4">
        <f t="shared" si="24"/>
        <v>0.28639103155236423</v>
      </c>
      <c r="V95" s="3">
        <v>3993024680</v>
      </c>
      <c r="W95" s="4">
        <f t="shared" si="25"/>
        <v>8.3328751176163535E-2</v>
      </c>
      <c r="X95" s="3">
        <v>4325758440</v>
      </c>
      <c r="Y95" s="4">
        <f t="shared" si="26"/>
        <v>-9.4859406897441087E-2</v>
      </c>
      <c r="Z95" s="3">
        <v>3915419560</v>
      </c>
      <c r="AA95" s="4">
        <f t="shared" si="27"/>
        <v>1.9616898986937685E-2</v>
      </c>
      <c r="AB95" s="3">
        <v>3992227950</v>
      </c>
      <c r="AC95" s="4">
        <f t="shared" si="28"/>
        <v>-3.5420059117616268E-2</v>
      </c>
      <c r="AD95" s="3">
        <v>3850823000</v>
      </c>
      <c r="AE95" s="4">
        <f t="shared" si="29"/>
        <v>-2.793135389499855E-2</v>
      </c>
      <c r="AF95" s="3">
        <v>3743264300</v>
      </c>
      <c r="AG95" s="4">
        <f t="shared" si="30"/>
        <v>7.6714593730397296E-2</v>
      </c>
      <c r="AH95" s="3">
        <v>4030427300</v>
      </c>
      <c r="AI95" s="4">
        <f t="shared" si="31"/>
        <v>-4.853807932474058E-2</v>
      </c>
      <c r="AJ95" s="3">
        <v>3834798100</v>
      </c>
      <c r="AK95" s="4">
        <f t="shared" si="9"/>
        <v>-3.3230875961892233E-2</v>
      </c>
      <c r="AL95" s="3">
        <v>3707364400</v>
      </c>
      <c r="AM95" s="4">
        <f t="shared" si="10"/>
        <v>-7.857563718311586E-2</v>
      </c>
      <c r="AN95" s="3">
        <v>3416055880</v>
      </c>
      <c r="AO95" s="4">
        <f t="shared" si="11"/>
        <v>-6.4018979104053769E-2</v>
      </c>
      <c r="AP95" s="3">
        <v>3197363470</v>
      </c>
      <c r="AQ95" s="4">
        <f t="shared" si="12"/>
        <v>-6.6987595251408807E-2</v>
      </c>
      <c r="AR95" s="3">
        <v>2983179780</v>
      </c>
      <c r="AS95" s="4">
        <f t="shared" si="13"/>
        <v>-8.1958023998137994E-2</v>
      </c>
      <c r="AT95" s="3">
        <v>2738684260</v>
      </c>
      <c r="AU95" s="4">
        <f t="shared" si="14"/>
        <v>-9.2331446780214085E-2</v>
      </c>
      <c r="AV95" s="3">
        <v>2485817580</v>
      </c>
      <c r="AW95" s="4">
        <f t="shared" si="32"/>
        <v>-7.5420248657184247E-2</v>
      </c>
      <c r="AX95" s="3">
        <v>2298336600</v>
      </c>
      <c r="AY95" s="4">
        <f t="shared" si="33"/>
        <v>-8.3072031311688638E-2</v>
      </c>
      <c r="AZ95" s="3">
        <v>2107409110</v>
      </c>
      <c r="BA95" s="4">
        <f t="shared" si="67"/>
        <v>0</v>
      </c>
      <c r="BB95" s="3">
        <v>2107409110</v>
      </c>
      <c r="BC95" s="4">
        <f t="shared" si="68"/>
        <v>-0.16905494918354985</v>
      </c>
      <c r="BD95" s="3">
        <v>1751141170</v>
      </c>
      <c r="BE95" s="4">
        <f>(BF95-BD95)/BD95</f>
        <v>-9.3475656220223524E-2</v>
      </c>
      <c r="BF95" s="3">
        <v>1587452100</v>
      </c>
      <c r="BG95" s="4">
        <f>(BH95-BF95)/BF95</f>
        <v>-3.7379811334149859E-2</v>
      </c>
      <c r="BH95" s="3">
        <v>1528113440</v>
      </c>
      <c r="BI95" s="4">
        <f t="shared" si="69"/>
        <v>-3.9302213060831398E-2</v>
      </c>
      <c r="BJ95" s="16">
        <v>1468055200</v>
      </c>
      <c r="BK95" s="4">
        <f t="shared" si="70"/>
        <v>-4.3604252755618453E-2</v>
      </c>
      <c r="BL95" s="16">
        <v>1404041750</v>
      </c>
      <c r="BM95" s="4">
        <f t="shared" si="71"/>
        <v>-6.0952667539978779E-2</v>
      </c>
      <c r="BN95" s="16">
        <v>1318461660</v>
      </c>
      <c r="BO95" s="4">
        <f t="shared" si="71"/>
        <v>3.6842679217535985E-2</v>
      </c>
      <c r="BP95" s="16">
        <v>1367037320</v>
      </c>
      <c r="BQ95" s="4">
        <f t="shared" si="71"/>
        <v>-5.1204161712278633E-4</v>
      </c>
      <c r="BR95" s="16">
        <v>1366337340</v>
      </c>
      <c r="BS95" s="4">
        <f t="shared" si="71"/>
        <v>-4.4236440175162012E-3</v>
      </c>
      <c r="BT95" s="16">
        <v>1360293150</v>
      </c>
      <c r="BU95" s="4">
        <f t="shared" si="71"/>
        <v>-2.1336650853531094E-3</v>
      </c>
      <c r="BV95" s="16">
        <v>1357390740</v>
      </c>
      <c r="BW95" s="4">
        <f t="shared" si="71"/>
        <v>-1.52893263438647E-2</v>
      </c>
      <c r="BX95" s="16">
        <v>1336637150</v>
      </c>
      <c r="BY95" s="4">
        <f t="shared" si="71"/>
        <v>0.40234235596399515</v>
      </c>
      <c r="BZ95" s="16">
        <v>1874422890</v>
      </c>
      <c r="CA95" s="4">
        <f t="shared" si="71"/>
        <v>4.4295889920550426E-2</v>
      </c>
      <c r="CB95" s="16">
        <v>1957452120</v>
      </c>
      <c r="CC95" s="4">
        <f t="shared" si="71"/>
        <v>0.34561304109956981</v>
      </c>
      <c r="CD95" s="16">
        <v>2633973100</v>
      </c>
      <c r="CE95" s="70">
        <f t="shared" si="72"/>
        <v>0.44769565414316492</v>
      </c>
      <c r="CF95" s="16">
        <v>3813191410</v>
      </c>
      <c r="CG95" s="85">
        <f t="shared" si="72"/>
        <v>6.0958948819199194E-2</v>
      </c>
      <c r="CH95" s="16">
        <v>4045639550</v>
      </c>
      <c r="CI95" s="85">
        <f t="shared" si="72"/>
        <v>-0.10788046107567838</v>
      </c>
      <c r="CJ95" s="25">
        <v>3609194090</v>
      </c>
      <c r="CK95" s="26">
        <f t="shared" si="73"/>
        <v>-5.7326573423486904E-2</v>
      </c>
      <c r="CL95" s="60">
        <v>3402291360</v>
      </c>
      <c r="CM95" s="26">
        <f t="shared" si="74"/>
        <v>0.4324446393091978</v>
      </c>
      <c r="CN95" s="25">
        <v>4873594020</v>
      </c>
      <c r="CO95" s="26">
        <f t="shared" si="44"/>
        <v>-0.15389192799444551</v>
      </c>
      <c r="CP95" s="108">
        <v>4123587240</v>
      </c>
      <c r="CQ95" s="26">
        <f t="shared" si="45"/>
        <v>-8.9700299392720062E-2</v>
      </c>
      <c r="CR95" s="108">
        <v>3753700230</v>
      </c>
      <c r="CS95" s="26">
        <f t="shared" si="45"/>
        <v>-0.19506411943822166</v>
      </c>
      <c r="CT95" s="108">
        <v>3021488000</v>
      </c>
      <c r="CU95" s="26">
        <f t="shared" si="45"/>
        <v>2.7228421890141519E-2</v>
      </c>
      <c r="CV95" s="108">
        <v>3103758350</v>
      </c>
    </row>
    <row r="96" spans="1:103" s="10" customFormat="1" ht="15" customHeight="1" x14ac:dyDescent="0.2">
      <c r="A96" s="8" t="s">
        <v>28</v>
      </c>
      <c r="B96" s="9">
        <f>SUM(B94:B95)</f>
        <v>1854103608</v>
      </c>
      <c r="C96" s="4">
        <f t="shared" si="15"/>
        <v>5.6458552557867629E-2</v>
      </c>
      <c r="D96" s="9">
        <f>SUM(D94:D95)</f>
        <v>1958783614</v>
      </c>
      <c r="E96" s="4">
        <f t="shared" si="16"/>
        <v>0.16399721117944782</v>
      </c>
      <c r="F96" s="9">
        <f>SUM(F94:F95)</f>
        <v>2280018664</v>
      </c>
      <c r="G96" s="4">
        <f t="shared" si="17"/>
        <v>0.17831364822546908</v>
      </c>
      <c r="H96" s="9">
        <f>SUM(H94:H95)</f>
        <v>2686577110</v>
      </c>
      <c r="I96" s="4">
        <f t="shared" si="18"/>
        <v>0.24519865539984445</v>
      </c>
      <c r="J96" s="9">
        <f>SUM(J94:J95)</f>
        <v>3345322205</v>
      </c>
      <c r="K96" s="4">
        <f t="shared" si="19"/>
        <v>0.22230951681977074</v>
      </c>
      <c r="L96" s="9">
        <f>SUM(L94:L95)</f>
        <v>4089019168</v>
      </c>
      <c r="M96" s="4">
        <f t="shared" si="20"/>
        <v>0.13228832313461045</v>
      </c>
      <c r="N96" s="9">
        <f>SUM(N94:N95)</f>
        <v>4629948657</v>
      </c>
      <c r="O96" s="4">
        <f t="shared" si="21"/>
        <v>0.4410535647976625</v>
      </c>
      <c r="P96" s="9">
        <f>SUM(P94:P95)</f>
        <v>6672004017</v>
      </c>
      <c r="Q96" s="4">
        <f t="shared" si="22"/>
        <v>0.75038122807533081</v>
      </c>
      <c r="R96" s="9">
        <f>SUM(R94:R95)</f>
        <v>11678550585</v>
      </c>
      <c r="S96" s="4">
        <f t="shared" si="23"/>
        <v>0.46430953477776971</v>
      </c>
      <c r="T96" s="9">
        <f>SUM(T94:T95)</f>
        <v>17101012974</v>
      </c>
      <c r="U96" s="4">
        <f t="shared" si="24"/>
        <v>0.24775945445113373</v>
      </c>
      <c r="V96" s="9">
        <f>SUM(V94:V95)</f>
        <v>21337950619</v>
      </c>
      <c r="W96" s="4">
        <f t="shared" si="25"/>
        <v>0.17108855185695845</v>
      </c>
      <c r="X96" s="9">
        <f>SUM(X94:X95)</f>
        <v>24988629690</v>
      </c>
      <c r="Y96" s="4">
        <f t="shared" si="26"/>
        <v>7.003027275642501E-2</v>
      </c>
      <c r="Z96" s="9">
        <f>SUM(Z94:Z95)</f>
        <v>26738590243</v>
      </c>
      <c r="AA96" s="4">
        <f t="shared" si="27"/>
        <v>0.11278934714179725</v>
      </c>
      <c r="AB96" s="9">
        <f>SUM(AB94:AB95)</f>
        <v>29754418380</v>
      </c>
      <c r="AC96" s="4">
        <f t="shared" si="28"/>
        <v>0.18161434268304458</v>
      </c>
      <c r="AD96" s="9">
        <f>SUM(AD94:AD95)</f>
        <v>35158247516</v>
      </c>
      <c r="AE96" s="4">
        <f t="shared" si="29"/>
        <v>0.1077471271079722</v>
      </c>
      <c r="AF96" s="9">
        <f>SUM(AF94:AF95)</f>
        <v>38946447680</v>
      </c>
      <c r="AG96" s="4">
        <f t="shared" si="30"/>
        <v>0.14686218103884333</v>
      </c>
      <c r="AH96" s="9">
        <f>SUM(AH94:AH95)</f>
        <v>44666207930</v>
      </c>
      <c r="AI96" s="4">
        <f t="shared" si="31"/>
        <v>8.640658898217779E-2</v>
      </c>
      <c r="AJ96" s="9">
        <f>SUM(AJ94:AJ95)</f>
        <v>48525662600</v>
      </c>
      <c r="AK96" s="4">
        <f t="shared" si="9"/>
        <v>6.9633272766480472E-2</v>
      </c>
      <c r="AL96" s="9">
        <f>SUM(AL94:AL95)</f>
        <v>51904663300</v>
      </c>
      <c r="AM96" s="4">
        <f t="shared" si="10"/>
        <v>-8.2516174418570981E-2</v>
      </c>
      <c r="AN96" s="9">
        <f>SUM(AN94:AN95)</f>
        <v>47621689050</v>
      </c>
      <c r="AO96" s="4">
        <f t="shared" si="11"/>
        <v>-0.11728000983199062</v>
      </c>
      <c r="AP96" s="9">
        <f>SUM(AP94:AP95)</f>
        <v>42036616890</v>
      </c>
      <c r="AQ96" s="4">
        <f t="shared" si="12"/>
        <v>-6.315012378247549E-2</v>
      </c>
      <c r="AR96" s="9">
        <f>SUM(AR94:AR95)</f>
        <v>39381999330</v>
      </c>
      <c r="AS96" s="4">
        <f t="shared" si="13"/>
        <v>2.6963481236746039E-3</v>
      </c>
      <c r="AT96" s="9">
        <f>SUM(AT94:AT95)</f>
        <v>39488186910</v>
      </c>
      <c r="AU96" s="4">
        <f t="shared" si="14"/>
        <v>3.1242273361696868E-2</v>
      </c>
      <c r="AV96" s="9">
        <f>SUM(AV94:AV95)</f>
        <v>40721887640</v>
      </c>
      <c r="AW96" s="4">
        <f t="shared" si="32"/>
        <v>3.2395508078171202E-2</v>
      </c>
      <c r="AX96" s="9">
        <f>SUM(AX94:AX95)</f>
        <v>42041093880</v>
      </c>
      <c r="AY96" s="4">
        <f t="shared" si="33"/>
        <v>1.8666348269623092E-3</v>
      </c>
      <c r="AZ96" s="9">
        <f>SUM(AZ94:AZ95)</f>
        <v>42119569250</v>
      </c>
      <c r="BA96" s="4">
        <f t="shared" si="67"/>
        <v>3.41082614466671E-2</v>
      </c>
      <c r="BB96" s="9">
        <f>SUM(BB94:BB95)</f>
        <v>43556194530</v>
      </c>
      <c r="BC96" s="4">
        <f t="shared" si="68"/>
        <v>1.4761848617356702E-2</v>
      </c>
      <c r="BD96" s="9">
        <f>SUM(BD94:BD95)</f>
        <v>44199164480</v>
      </c>
      <c r="BE96" s="4">
        <f>(BF96-BD96)/BD96</f>
        <v>1.91289258506816E-2</v>
      </c>
      <c r="BF96" s="9">
        <f>SUM(BF94:BF95)</f>
        <v>45044647020</v>
      </c>
      <c r="BG96" s="4">
        <f>(BH96-BF96)/BF96</f>
        <v>3.9148118736884265E-2</v>
      </c>
      <c r="BH96" s="9">
        <f>SUM(BH94:BH95)</f>
        <v>46808060210</v>
      </c>
      <c r="BI96" s="4">
        <f t="shared" si="69"/>
        <v>9.7973408413542119E-3</v>
      </c>
      <c r="BJ96" s="9">
        <f>SUM(BJ94:BJ95)</f>
        <v>47266654730</v>
      </c>
      <c r="BK96" s="4">
        <f t="shared" si="70"/>
        <v>3.4065352608464577E-2</v>
      </c>
      <c r="BL96" s="9">
        <f>SUM(BL94:BL95)</f>
        <v>48876809990</v>
      </c>
      <c r="BM96" s="4">
        <f t="shared" si="71"/>
        <v>3.205246865170875E-2</v>
      </c>
      <c r="BN96" s="9">
        <f>SUM(BN94:BN95)</f>
        <v>50443432410</v>
      </c>
      <c r="BO96" s="4">
        <f t="shared" si="71"/>
        <v>4.9633242830312785E-2</v>
      </c>
      <c r="BP96" s="9">
        <f>SUM(BP94:BP95)</f>
        <v>52947103540</v>
      </c>
      <c r="BQ96" s="4">
        <f t="shared" si="71"/>
        <v>3.8080932953712239E-2</v>
      </c>
      <c r="BR96" s="9">
        <f>SUM(BR94:BR95)</f>
        <v>54963378640</v>
      </c>
      <c r="BS96" s="4">
        <f t="shared" si="71"/>
        <v>5.6616112327842881E-2</v>
      </c>
      <c r="BT96" s="9">
        <f>SUM(BT94:BT95)</f>
        <v>58075191459</v>
      </c>
      <c r="BU96" s="4">
        <f t="shared" si="71"/>
        <v>5.3553601664760718E-2</v>
      </c>
      <c r="BV96" s="9">
        <f>SUM(BV94:BV95)</f>
        <v>61185327129</v>
      </c>
      <c r="BW96" s="4">
        <f t="shared" si="71"/>
        <v>7.9067699120089152E-2</v>
      </c>
      <c r="BX96" s="9">
        <f>SUM(BX94:BX95)</f>
        <v>66023110165</v>
      </c>
      <c r="BY96" s="4">
        <f t="shared" si="71"/>
        <v>0.13355344169584987</v>
      </c>
      <c r="BZ96" s="9">
        <f>SUM(BZ94:BZ95)</f>
        <v>74840723759</v>
      </c>
      <c r="CA96" s="4">
        <f t="shared" si="71"/>
        <v>0.12124167160942007</v>
      </c>
      <c r="CB96" s="9">
        <f>SUM(CB94:CB95)</f>
        <v>83914538212</v>
      </c>
      <c r="CC96" s="4">
        <f t="shared" si="71"/>
        <v>7.4803578780850116E-2</v>
      </c>
      <c r="CD96" s="9">
        <f>SUM(CD94:CD95)</f>
        <v>90191645982</v>
      </c>
      <c r="CE96" s="70">
        <f t="shared" si="72"/>
        <v>5.7264488709195538E-2</v>
      </c>
      <c r="CF96" s="9">
        <f>SUM(CF94:CF95)</f>
        <v>95356424475</v>
      </c>
      <c r="CG96" s="85">
        <f t="shared" si="72"/>
        <v>2.8377772760444099E-2</v>
      </c>
      <c r="CH96" s="9">
        <f>SUM(CH94:CH95)</f>
        <v>98062427420</v>
      </c>
      <c r="CI96" s="85">
        <f t="shared" si="72"/>
        <v>9.2490238500359569E-3</v>
      </c>
      <c r="CJ96" s="93">
        <v>98969409150</v>
      </c>
      <c r="CK96" s="26">
        <f t="shared" si="73"/>
        <v>2.3832392860152787E-2</v>
      </c>
      <c r="CL96" s="9">
        <v>101328086990</v>
      </c>
      <c r="CM96" s="26">
        <f t="shared" si="74"/>
        <v>6.0444226590446161E-2</v>
      </c>
      <c r="CN96" s="93">
        <v>107452784840</v>
      </c>
      <c r="CO96" s="26">
        <f t="shared" si="44"/>
        <v>1.0981586487098127E-2</v>
      </c>
      <c r="CP96" s="110">
        <f>CP94+CP95</f>
        <v>108632786890</v>
      </c>
      <c r="CQ96" s="26">
        <f t="shared" si="45"/>
        <v>2.8300111393745331E-2</v>
      </c>
      <c r="CR96" s="110">
        <f>CR94+CR95</f>
        <v>111707106860</v>
      </c>
      <c r="CS96" s="26">
        <f t="shared" si="45"/>
        <v>3.1543138740635746E-2</v>
      </c>
      <c r="CT96" s="110">
        <f>CT94+CT95</f>
        <v>115230699630</v>
      </c>
      <c r="CU96" s="26">
        <f t="shared" si="45"/>
        <v>1.5995232918989855E-2</v>
      </c>
      <c r="CV96" s="110">
        <f>CV94+CV95</f>
        <v>117073841510</v>
      </c>
      <c r="CY96" s="111"/>
    </row>
    <row r="97" spans="1:103" s="10" customFormat="1" ht="15" customHeight="1" x14ac:dyDescent="0.2">
      <c r="A97" s="8" t="s">
        <v>29</v>
      </c>
      <c r="B97" s="9">
        <f>B6+B14+B22+B32+B36+B59+B79+B82+B85+B89+B95</f>
        <v>0</v>
      </c>
      <c r="C97" s="4">
        <v>0</v>
      </c>
      <c r="D97" s="9">
        <f>D6+D14+D22+D32+D36+D59+D79+D82+D85+D89+D95</f>
        <v>0</v>
      </c>
      <c r="E97" s="4">
        <v>0</v>
      </c>
      <c r="F97" s="9">
        <f>F6+F14+F22+F32+F36+F59+F79+F82+F85+F89+F95</f>
        <v>0</v>
      </c>
      <c r="G97" s="4">
        <v>0</v>
      </c>
      <c r="H97" s="9">
        <f>H6+H14+H22+H32+H36+H59+H79+H82+H85+H89+H95</f>
        <v>0</v>
      </c>
      <c r="I97" s="4">
        <v>0</v>
      </c>
      <c r="J97" s="9">
        <f>J6+J14+J22+J32+J36+J59+J79+J82+J85+J89+J95</f>
        <v>0</v>
      </c>
      <c r="K97" s="4"/>
      <c r="L97" s="9">
        <f>L6+L14+L22+L32+L36+L59+L79+L82+L85+L89+L95</f>
        <v>0</v>
      </c>
      <c r="M97" s="4">
        <v>0</v>
      </c>
      <c r="N97" s="9">
        <v>705423640</v>
      </c>
      <c r="O97" s="4">
        <f t="shared" si="21"/>
        <v>0.84369006970052773</v>
      </c>
      <c r="P97" s="9">
        <v>1300582560</v>
      </c>
      <c r="Q97" s="4">
        <f t="shared" si="22"/>
        <v>2.5634435617835747</v>
      </c>
      <c r="R97" s="9">
        <v>4634552550</v>
      </c>
      <c r="S97" s="4">
        <f t="shared" si="23"/>
        <v>0.83360294404256996</v>
      </c>
      <c r="T97" s="9">
        <v>8497929200</v>
      </c>
      <c r="U97" s="4">
        <f t="shared" si="24"/>
        <v>0.30510921413654518</v>
      </c>
      <c r="V97" s="9">
        <v>11090725700</v>
      </c>
      <c r="W97" s="4">
        <f t="shared" si="25"/>
        <v>7.8070715426674014E-2</v>
      </c>
      <c r="X97" s="9">
        <f>X6+X14+X22+X32+X36+X59+X79+X82+X85+X89+X95</f>
        <v>11956586590</v>
      </c>
      <c r="Y97" s="4">
        <f t="shared" si="26"/>
        <v>1.7645774436698996E-2</v>
      </c>
      <c r="Z97" s="9">
        <f>Z6+Z14+Z22+Z32+Z36+Z59+Z79+Z82+Z85+Z89+Z95</f>
        <v>12167569820</v>
      </c>
      <c r="AA97" s="4">
        <f t="shared" si="27"/>
        <v>8.2437452575883391E-2</v>
      </c>
      <c r="AB97" s="9">
        <f>AB6+AB14+AB22+AB32+AB36+AB59+AB79+AB82+AB85+AB89+AB95</f>
        <v>13170633280</v>
      </c>
      <c r="AC97" s="4">
        <f t="shared" si="28"/>
        <v>9.4311933495729375E-2</v>
      </c>
      <c r="AD97" s="9">
        <f>AD6+AD14+AD22+AD32+AD36+AD59+AD79+AD82+AD85+AD89+AD95</f>
        <v>14412781170</v>
      </c>
      <c r="AE97" s="4">
        <f t="shared" si="29"/>
        <v>0.11586398352289699</v>
      </c>
      <c r="AF97" s="9">
        <f>AF6+AF14+AF22+AF32+AF36+AF59+AF79+AF82+AF85+AF89+AF95</f>
        <v>16082703410</v>
      </c>
      <c r="AG97" s="4">
        <f t="shared" si="30"/>
        <v>0.15684770561841754</v>
      </c>
      <c r="AH97" s="9">
        <f>AH6+AH14+AH22+AH32+AH36+AH59+AH79+AH82+AH85+AH89+AH95</f>
        <v>18605238540</v>
      </c>
      <c r="AI97" s="4">
        <f t="shared" si="31"/>
        <v>2.2848019878169215E-2</v>
      </c>
      <c r="AJ97" s="9">
        <f>AJ6+AJ14+AJ22+AJ32+AJ36+AJ59+AJ79+AJ82+AJ85+AJ89+AJ95</f>
        <v>19030331400</v>
      </c>
      <c r="AK97" s="4">
        <f t="shared" si="9"/>
        <v>2.7360968606148395E-2</v>
      </c>
      <c r="AL97" s="9">
        <f>AL6+AL14+AL22+AL32+AL36+AL59+AL79+AL82+AL85+AL89+AL95</f>
        <v>19551019700</v>
      </c>
      <c r="AM97" s="4">
        <f t="shared" si="10"/>
        <v>-6.6037980105968591E-2</v>
      </c>
      <c r="AN97" s="9">
        <f>AN6+AN14+AN22+AN32+AN36+AN59+AN79+AN82+AN85+AN89+AN95</f>
        <v>18259909850</v>
      </c>
      <c r="AO97" s="4">
        <f t="shared" si="11"/>
        <v>-3.0149456625055571E-2</v>
      </c>
      <c r="AP97" s="9">
        <f>AP6+AP14+AP22+AP32+AP36+AP59+AP79+AP82+AP85+AP89+AP95</f>
        <v>17709383490</v>
      </c>
      <c r="AQ97" s="4">
        <f t="shared" si="12"/>
        <v>-3.1724173815381077E-2</v>
      </c>
      <c r="AR97" s="9">
        <f>AR6+AR14+AR22+AR32+AR36+AR59+AR79+AR82+AR85+AR89+AR95</f>
        <v>17147567930</v>
      </c>
      <c r="AS97" s="4">
        <f t="shared" si="13"/>
        <v>-1.4122394556975521E-2</v>
      </c>
      <c r="AT97" s="9">
        <f>AT6+AT14+AT22+AT32+AT36+AT59+AT79+AT82+AT85+AT89+AT95</f>
        <v>16905403210</v>
      </c>
      <c r="AU97" s="4">
        <f t="shared" si="14"/>
        <v>7.6775554175025204E-3</v>
      </c>
      <c r="AV97" s="9">
        <f>AV6+AV14+AV22+AV32+AV36+AV59+AV79+AV82+AV85+AV95</f>
        <v>17035195380</v>
      </c>
      <c r="AW97" s="4">
        <f t="shared" si="32"/>
        <v>-1.955224771833524E-2</v>
      </c>
      <c r="AX97" s="9">
        <f>AX6+AX14+AX22+AX32+AX36+AX59+AX79+AX82+AX85+AX95</f>
        <v>16702119020</v>
      </c>
      <c r="AY97" s="4">
        <f t="shared" si="33"/>
        <v>-4.5379898747721893E-2</v>
      </c>
      <c r="AZ97" s="9">
        <f>AZ6+AZ14+AZ22+AZ32+AZ36+AZ59+AZ79+AZ82+AZ85+AZ95</f>
        <v>15944178550</v>
      </c>
      <c r="BA97" s="4">
        <f>(BB97-AZ97)/AZ97</f>
        <v>-6.2254194964468711E-4</v>
      </c>
      <c r="BB97" s="9">
        <f>BB6+BB14+BB22+BB32+BB36+BB59+BB79+BB82+BB85+BB95</f>
        <v>15934252630</v>
      </c>
      <c r="BC97" s="4">
        <f t="shared" si="68"/>
        <v>-3.0188648389717417E-2</v>
      </c>
      <c r="BD97" s="9">
        <f>BD6+BD14+BD22+BD32+BD36+BD59+BD79+BD82+BD85+BD95</f>
        <v>15453219080</v>
      </c>
      <c r="BE97" s="9">
        <f>BE6+BE14+BE22+BE32+BE36+BE59+BE79+BE82+BE85+BE95</f>
        <v>-0.2984580775865916</v>
      </c>
      <c r="BF97" s="9">
        <f>BF6+BF14+BF22+BF32+BF36+BF59+BF79+BF82+BF85+BF95</f>
        <v>15090053520</v>
      </c>
      <c r="BG97" s="9">
        <f>BG6+BG14+BG22+BG32+BG36+BG59+BG79+BG82+BG85+BG95</f>
        <v>-0.4117903829629494</v>
      </c>
      <c r="BH97" s="9">
        <f>BH6+BH14+BH22+BH32+BH36+BH59+BH79+BH82+BH85+BH95</f>
        <v>14623436210</v>
      </c>
      <c r="BI97" s="4">
        <f t="shared" si="69"/>
        <v>-2.7733630740130948E-2</v>
      </c>
      <c r="BJ97" s="9">
        <f>BJ6+BJ14+BJ22+BJ32+BJ36+BJ59+BJ79+BJ82+BJ85+BJ95</f>
        <v>14217875230</v>
      </c>
      <c r="BK97" s="4">
        <f t="shared" si="70"/>
        <v>-4.7287272473835039E-2</v>
      </c>
      <c r="BL97" s="9">
        <f>BL6+BL14+BL22+BL32+BL36+BL59+BL79+BL82+BL85+BL95</f>
        <v>13545550690</v>
      </c>
      <c r="BM97" s="4">
        <f t="shared" si="71"/>
        <v>-1.7375165128853096E-2</v>
      </c>
      <c r="BN97" s="9">
        <f>BN6+BN14+BN22+BN32+BN36+BN59+BN79+BN82+BN85+BN95</f>
        <v>13310194510</v>
      </c>
      <c r="BO97" s="4">
        <f t="shared" si="71"/>
        <v>-3.8701215043325464E-3</v>
      </c>
      <c r="BP97" s="9">
        <f>BP6+BP14+BP22+BP32+BP36+BP59+BP79+BP82+BP85+BP95</f>
        <v>13258682440</v>
      </c>
      <c r="BQ97" s="4">
        <f t="shared" si="71"/>
        <v>1.9804094500961589E-2</v>
      </c>
      <c r="BR97" s="9">
        <f>BR6+BR14+BR22+BR32+BR36+BR59+BR79+BR82+BR85+BR95</f>
        <v>13521258640</v>
      </c>
      <c r="BS97" s="4">
        <f t="shared" si="71"/>
        <v>-5.8161464175645709E-3</v>
      </c>
      <c r="BT97" s="9">
        <f>BT6+BT14+BT22+BT32+BT36+BT59+BT79+BT82+BT85+BT95</f>
        <v>13442617020</v>
      </c>
      <c r="BU97" s="4">
        <f t="shared" si="71"/>
        <v>-1.067324389190997E-2</v>
      </c>
      <c r="BV97" s="9">
        <f>BV6+BV14+BV22+BV32+BV36+BV59+BV79+BV82+BV85+BV95</f>
        <v>13299140690</v>
      </c>
      <c r="BW97" s="4">
        <f t="shared" si="71"/>
        <v>-1.924272462148079E-2</v>
      </c>
      <c r="BX97" s="9">
        <f>BX6+BX14+BX22+BX32+BX36+BX59+BX79+BX82+BX85+BX95</f>
        <v>13043228988</v>
      </c>
      <c r="BY97" s="4">
        <f t="shared" si="71"/>
        <v>0.10324661042437876</v>
      </c>
      <c r="BZ97" s="9">
        <f>BZ6+BZ14+BZ22+BZ32+BZ36+BZ59+BZ79+BZ82+BZ85+BZ95</f>
        <v>14389898170</v>
      </c>
      <c r="CA97" s="4">
        <f t="shared" si="71"/>
        <v>8.5155149642035299E-2</v>
      </c>
      <c r="CB97" s="9">
        <f>CB6+CB14+CB22+CB32+CB36+CB59+CB79+CB82+CB85+CB95</f>
        <v>15615272102</v>
      </c>
      <c r="CC97" s="4">
        <f t="shared" si="71"/>
        <v>0.14787550065837463</v>
      </c>
      <c r="CD97" s="9">
        <f>CD6+CD14+CD22+CD32+CD36+CD59+CD79+CD82+CD85+CD95</f>
        <v>17924388282</v>
      </c>
      <c r="CE97" s="70">
        <f t="shared" si="72"/>
        <v>0.23180794388238862</v>
      </c>
      <c r="CF97" s="9">
        <f>CF6+CF14+CF22+CF32+CF36+CF40+CF59+CF79+CF82+CF85+CF95</f>
        <v>22079403875</v>
      </c>
      <c r="CG97" s="85">
        <f t="shared" si="72"/>
        <v>8.8621171843118879E-2</v>
      </c>
      <c r="CH97" s="9">
        <f>CH6+CH14+CH22+CH32+CH36+CH40+CH59+CH79+CH82+CH85+CH95</f>
        <v>24036106520</v>
      </c>
      <c r="CI97" s="85">
        <f t="shared" si="72"/>
        <v>-8.9001090847220955E-3</v>
      </c>
      <c r="CJ97" s="93">
        <v>23822182550</v>
      </c>
      <c r="CK97" s="26">
        <f t="shared" si="73"/>
        <v>2.8104105851543815E-2</v>
      </c>
      <c r="CL97" s="9">
        <v>24491683690</v>
      </c>
      <c r="CM97" s="26">
        <f t="shared" si="74"/>
        <v>0.16977053936466219</v>
      </c>
      <c r="CN97" s="93">
        <v>28649650040</v>
      </c>
      <c r="CO97" s="26">
        <f t="shared" si="44"/>
        <v>-4.397932080290079E-2</v>
      </c>
      <c r="CP97" s="110">
        <f>CP95+CP85+CP82+CP79+CP59+CP36+CP32+CP22+CP14+CP6</f>
        <v>27389657890</v>
      </c>
      <c r="CQ97" s="26">
        <f t="shared" si="45"/>
        <v>4.4907441887000576E-2</v>
      </c>
      <c r="CR97" s="110">
        <f>CR95+CR85+CR82+CR79+CR59+CR36+CR32+CR22+CR14+CR6</f>
        <v>28619657360</v>
      </c>
      <c r="CS97" s="26">
        <f t="shared" si="45"/>
        <v>-3.1776478612600689E-2</v>
      </c>
      <c r="CT97" s="110">
        <f>CT95+CT85+CT82+CT79+CT59+CT36+CT32+CT22+CT14+CT6</f>
        <v>27710225430</v>
      </c>
      <c r="CU97" s="26">
        <f t="shared" si="45"/>
        <v>2.3387275633578231E-2</v>
      </c>
      <c r="CV97" s="110">
        <f>CV95+CV85+CV82+CV79+CV59+CV36+CV32+CV22+CV14+CV6</f>
        <v>28358292110</v>
      </c>
      <c r="CY97" s="111"/>
    </row>
    <row r="98" spans="1:103" ht="15" customHeight="1" x14ac:dyDescent="0.2">
      <c r="A98" s="11"/>
      <c r="BR98" s="23"/>
      <c r="BT98" s="23"/>
      <c r="BV98" s="23"/>
      <c r="BX98" s="23"/>
    </row>
    <row r="99" spans="1:103" ht="15" customHeight="1" x14ac:dyDescent="0.2">
      <c r="A99" s="8" t="s">
        <v>56</v>
      </c>
      <c r="BT99" s="23"/>
    </row>
    <row r="100" spans="1:103" ht="15" customHeight="1" x14ac:dyDescent="0.2">
      <c r="BK100" s="21"/>
      <c r="BX100" s="24"/>
    </row>
    <row r="101" spans="1:103" x14ac:dyDescent="0.2">
      <c r="B101" s="19"/>
    </row>
    <row r="102" spans="1:103" x14ac:dyDescent="0.2">
      <c r="BK102" s="21"/>
    </row>
    <row r="103" spans="1:103" x14ac:dyDescent="0.2">
      <c r="BK103" s="21"/>
    </row>
  </sheetData>
  <phoneticPr fontId="3" type="noConversion"/>
  <printOptions gridLines="1" gridLinesSet="0"/>
  <pageMargins left="0.25" right="0" top="0.51" bottom="0.4" header="0.17" footer="0.18"/>
  <pageSetup paperSize="5" scale="93" pageOrder="overThenDown" orientation="landscape" horizontalDpi="4294967292" verticalDpi="300" r:id="rId1"/>
  <headerFooter alignWithMargins="0">
    <oddHeader>&amp;C&amp;"Arial,Bold"Comparison of Full Value Determinations 1968 - Present</oddHeader>
    <oddFooter>&amp;L&amp;"Arial,Bold"&amp;6&amp;F&amp;C&amp;"Arial,Bold"&amp;6Office of the State Assessor
Steve Van Sant
(907) 269-4605&amp;R&amp;"Arial,Bold"&amp;6Page &amp;P</oddFooter>
  </headerFooter>
  <rowBreaks count="2" manualBreakCount="2">
    <brk id="56" max="16383" man="1"/>
    <brk id="90" max="16383" man="1"/>
  </rowBreaks>
  <ignoredErrors>
    <ignoredError sqref="G23 C23 C15 C7 E7 G7 I7 CD23:CE23 CB23 CB15 CB7 CD7 CD1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FVD-Historic</vt:lpstr>
      <vt:lpstr>FVD-Compare</vt:lpstr>
      <vt:lpstr>FVD-Chart</vt:lpstr>
      <vt:lpstr>'FVD-Compare'!Print_Titles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Lawrence, Wendy J (CED)</dc:creator>
  <cp:lastModifiedBy>DCCED User</cp:lastModifiedBy>
  <cp:lastPrinted>2012-01-19T20:28:19Z</cp:lastPrinted>
  <dcterms:created xsi:type="dcterms:W3CDTF">2011-01-19T17:56:41Z</dcterms:created>
  <dcterms:modified xsi:type="dcterms:W3CDTF">2017-12-12T18:58:52Z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4f0da00be51c4da3828d7675b1066d43</vt:lpwstr>
  </property>
</Properties>
</file>